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5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786" windowHeight="12514" activeTab="0" tabRatio="600"/>
  </bookViews>
  <sheets>
    <sheet name="总表" sheetId="5" r:id="rId1"/>
  </sheets>
  <definedNames>
    <definedName name="_xlnm.Print_Titles" localSheetId="0">总表!$3:$5</definedName>
  </definedNames>
  <calcPr calcId="144525"/>
  <extLst/>
</workbook>
</file>

<file path=xl/sharedStrings.xml><?xml version="1.0" encoding="utf-8"?>
<sst xmlns="http://schemas.openxmlformats.org/spreadsheetml/2006/main" count="124" uniqueCount="104">
  <si>
    <t>焦作市养老服务专项资金市级财政补助资金预算明细表
（2024年上半年）</t>
  </si>
  <si>
    <t>单位：万元</t>
  </si>
  <si>
    <t>序号</t>
  </si>
  <si>
    <t>机构名称</t>
  </si>
  <si>
    <t>社会办养老机构</t>
  </si>
  <si>
    <t>城市居家社区养老服务机构</t>
  </si>
  <si>
    <t>农村幸福院</t>
  </si>
  <si>
    <t>奖励资金</t>
  </si>
  <si>
    <t>合计</t>
  </si>
  <si>
    <t>开始运营时间</t>
  </si>
  <si>
    <t>建设补贴（床位数≥50张）</t>
  </si>
  <si>
    <t>床位运营补贴（自理50元、半失能80元、失能100元）</t>
  </si>
  <si>
    <t>养老护理员岗位补贴（初级50元、中级100元、高级150元）</t>
  </si>
  <si>
    <t>建设补贴</t>
  </si>
  <si>
    <t>实际使用面积</t>
  </si>
  <si>
    <t>运营补贴资金（实际使用面积*10元*月数）</t>
  </si>
  <si>
    <t>小计</t>
  </si>
  <si>
    <t>床位数</t>
  </si>
  <si>
    <t>自建房屋补贴资金（2000元/床，分4年 平均发放）</t>
  </si>
  <si>
    <t>租用房屋补贴资金（1500元/床，分5年平均发放）</t>
  </si>
  <si>
    <t>自理床位数</t>
  </si>
  <si>
    <t>自理补贴资金</t>
  </si>
  <si>
    <t>半失能床位数</t>
  </si>
  <si>
    <t>半失能补贴资金</t>
  </si>
  <si>
    <t>失能床位数</t>
  </si>
  <si>
    <t>失能补贴资金</t>
  </si>
  <si>
    <t>初级人数</t>
  </si>
  <si>
    <t>初级补贴资金</t>
  </si>
  <si>
    <t>中级人数</t>
  </si>
  <si>
    <t>中级补贴资金</t>
  </si>
  <si>
    <t>高级人数</t>
  </si>
  <si>
    <t>高级补贴资金</t>
  </si>
  <si>
    <t>备注</t>
  </si>
  <si>
    <t>蕾娜范</t>
  </si>
  <si>
    <t>最后一次申请</t>
  </si>
  <si>
    <t>焦作煤业（集团）有限责任公司职工疗养院</t>
  </si>
  <si>
    <t>2017.9</t>
  </si>
  <si>
    <t>焦作市电务医养中心</t>
  </si>
  <si>
    <t>2012</t>
  </si>
  <si>
    <t>焦作市益禾养老服务</t>
  </si>
  <si>
    <t>2019.06</t>
  </si>
  <si>
    <t>解放区弘泰医院</t>
  </si>
  <si>
    <t>2020.04</t>
  </si>
  <si>
    <t>焦北康养</t>
  </si>
  <si>
    <t>阳光康养中心</t>
  </si>
  <si>
    <t>五福养老院</t>
  </si>
  <si>
    <t>2021.10</t>
  </si>
  <si>
    <t>焦煤中央医院慈佑颐康院</t>
  </si>
  <si>
    <t>2022.5</t>
  </si>
  <si>
    <t>龙佰养护院</t>
  </si>
  <si>
    <t>2022.10</t>
  </si>
  <si>
    <t>王褚街道综合养老服务中心</t>
  </si>
  <si>
    <t>2022.11</t>
  </si>
  <si>
    <t>七百间综合养老服务中心</t>
  </si>
  <si>
    <t>2023.1</t>
  </si>
  <si>
    <t>王褚街道锦祥花园社区老年人日间照料中心</t>
  </si>
  <si>
    <t>2019.10</t>
  </si>
  <si>
    <t>新华街道丰源社区老年人日间照料中心</t>
  </si>
  <si>
    <t>2020.10</t>
  </si>
  <si>
    <t>焦北街道花园街社区老年人日间照料中心</t>
  </si>
  <si>
    <t>王褚街道新店花园日间照料中心</t>
  </si>
  <si>
    <t>解放区王褚街道玉河花园日间照料中心</t>
  </si>
  <si>
    <t>焦南街道朝阳社区老年人日间照料中心</t>
  </si>
  <si>
    <t>焦作市山阳区太行老年公寓</t>
  </si>
  <si>
    <t>焦作市山阳区艺新养老院</t>
  </si>
  <si>
    <t>焦作市山阳区康辉老年公寓</t>
  </si>
  <si>
    <t>焦作市山阳区乐康养老公寓</t>
  </si>
  <si>
    <t>焦作市山阳区红星康养老年公寓</t>
  </si>
  <si>
    <t>2021年12月</t>
  </si>
  <si>
    <t>焦作市安泰养老服务有限公司（艺新街道综合养老服务中心）</t>
  </si>
  <si>
    <t>焦作市山阳区社区养老迪温娜服务中心（广场社区老年人日间照料中心）</t>
  </si>
  <si>
    <t>定和街道丰收社区老年人日间照料中心</t>
  </si>
  <si>
    <t>东方红街道文化巷社区老年人日间照料中心</t>
  </si>
  <si>
    <t>新兴社区老年人日间照料中心</t>
  </si>
  <si>
    <t>新东苑社区老年日间照料中心</t>
  </si>
  <si>
    <t>松鹤园社区老年日间照料中心</t>
  </si>
  <si>
    <t>河南安泰养老服务有限公司焦作分公司（新城街道亿祥社区养老服务中心）</t>
  </si>
  <si>
    <t>马村区安泰之家老年公寓</t>
  </si>
  <si>
    <t>2020年</t>
  </si>
  <si>
    <t>焦作市益昌养老服务有限公司</t>
  </si>
  <si>
    <t>马村区翠苑综合养老服务中心</t>
  </si>
  <si>
    <t>2021年</t>
  </si>
  <si>
    <t>焦作市马村区东方医院（演马街道综合养老服务中心）</t>
  </si>
  <si>
    <t>2022年</t>
  </si>
  <si>
    <t>安阳城街道山底村幸福院</t>
  </si>
  <si>
    <t>2019年</t>
  </si>
  <si>
    <t>待王街道小王村幸福院</t>
  </si>
  <si>
    <t>2018年</t>
  </si>
  <si>
    <t>九里山街道九里山社区老年人日间照料中心</t>
  </si>
  <si>
    <t>九里山街道演马社区老年人日间照料中心</t>
  </si>
  <si>
    <t>马村区冯营街道东苑社区老年人日间照料中心</t>
  </si>
  <si>
    <t>2017年</t>
  </si>
  <si>
    <t>马村区冯营街道冯营社区老年人日间照料中心</t>
  </si>
  <si>
    <t>2023年</t>
  </si>
  <si>
    <t>中站区爱仁居幸福园</t>
  </si>
  <si>
    <t>焦作市中站区颐园老年公寓</t>
  </si>
  <si>
    <t>焦作市中站区综合养老服务中心</t>
  </si>
  <si>
    <t>焦作市中站区李封街道衡苑社区老年人日间照料中心</t>
  </si>
  <si>
    <t>焦作市中站区龙翔街道办事处西张庄村农村幸福院</t>
  </si>
  <si>
    <t>高新区理工大社区日间照料中心</t>
  </si>
  <si>
    <t>苏家作村幸福院</t>
  </si>
  <si>
    <t>2016年</t>
  </si>
  <si>
    <t>刘范村幸福院</t>
  </si>
  <si>
    <t>李鹿宿幸福院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</si>
</sst>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76" formatCode="0.00000_ "/>
    <numFmt numFmtId="177" formatCode="@"/>
    <numFmt numFmtId="178" formatCode="yyyy&quot;年&quot;m&quot;月&quot;"/>
    <numFmt numFmtId="179" formatCode="0.0000_);[Red](0.0000)"/>
    <numFmt numFmtId="180" formatCode="0.00_ "/>
    <numFmt numFmtId="181" formatCode="0_ "/>
    <numFmt numFmtId="182" formatCode="0%"/>
    <numFmt numFmtId="183" formatCode="_ * #,##0.00_ ;_ * -#,##0.00_ ;_ * &quot;-&quot;??_ ;_ @_ "/>
    <numFmt numFmtId="184" formatCode="_ &quot;¥&quot;* #,##0_ ;_ &quot;¥&quot;* \-#,##0_ ;_ &quot;¥&quot;* &quot;-&quot;_ ;_ @_ "/>
    <numFmt numFmtId="185" formatCode="_ &quot;¥&quot;* #,##0.00_ ;_ &quot;¥&quot;* \-#,##0.00_ ;_ &quot;¥&quot;* &quot;-&quot;??_ ;_ @_ "/>
    <numFmt numFmtId="186" formatCode="_ * #,##0_ ;_ * -#,##0_ ;_ * &quot;-&quot;_ ;_ @_ "/>
    <numFmt numFmtId="187" formatCode="_ &quot;¥&quot;* #,##0.00_ ;_ &quot;¥&quot;* \-#,##0.00_ ;_ &quot;¥&quot;* &quot;-&quot;??_ ;_ @_ "/>
    <numFmt numFmtId="188" formatCode="_ &quot;¥&quot;* #,##0_ ;_ &quot;¥&quot;* \-#,##0_ ;_ &quot;¥&quot;* &quot;-&quot;_ ;_ @_ "/>
  </numFmts>
  <fonts count="58" x14ac:knownFonts="58">
    <font>
      <sz val="11.0"/>
      <color rgb="FF000000"/>
      <name val="宋体"/>
      <charset val="134"/>
    </font>
    <font>
      <sz val="20.0"/>
      <color rgb="FF000000"/>
      <name val="宋体"/>
      <charset val="134"/>
    </font>
    <font>
      <sz val="24.0"/>
      <color rgb="FF000000"/>
      <name val="宋体"/>
      <charset val="134"/>
    </font>
    <font>
      <sz val="22.0"/>
      <name val="宋体"/>
      <charset val="134"/>
    </font>
    <font>
      <sz val="24.0"/>
      <name val="宋体"/>
      <charset val="134"/>
    </font>
    <font>
      <sz val="24.0"/>
      <color rgb="FFFF0000"/>
      <name val="宋体"/>
      <charset val="134"/>
    </font>
    <font>
      <sz val="20.0"/>
      <color rgb="FFFF0000"/>
      <name val="宋体"/>
      <charset val="134"/>
    </font>
    <font>
      <sz val="36.0"/>
      <color rgb="FF000000"/>
      <name val="宋体"/>
      <charset val="134"/>
    </font>
    <font>
      <sz val="26.0"/>
      <color rgb="FF000000"/>
      <name val="宋体"/>
      <charset val="134"/>
    </font>
    <font>
      <sz val="26.0"/>
      <name val="宋体"/>
      <charset val="134"/>
    </font>
    <font>
      <sz val="26.0"/>
      <color rgb="FFFF0000"/>
      <name val="宋体"/>
      <charset val="134"/>
    </font>
    <font>
      <sz val="22.0"/>
      <color rgb="FF000000"/>
      <name val="宋体"/>
      <charset val="134"/>
    </font>
    <font>
      <sz val="22.0"/>
      <color rgb="FFFF0000"/>
      <name val="宋体"/>
      <charset val="134"/>
    </font>
    <font>
      <sz val="24.0"/>
      <name val="宋体"/>
      <charset val="134"/>
      <b/>
      <i val="0"/>
    </font>
    <font>
      <sz val="22.0"/>
      <name val="仿宋"/>
      <charset val="134"/>
    </font>
    <font>
      <sz val="11.0"/>
      <color rgb="FFFFFFFF"/>
      <name val="宋体"/>
      <charset val="134"/>
    </font>
    <font>
      <sz val="11.0"/>
      <color rgb="FF44546A"/>
      <name val="宋体"/>
      <charset val="134"/>
      <b/>
      <i val="0"/>
    </font>
    <font>
      <sz val="11.0"/>
      <color rgb="FF7F7F7F"/>
      <name val="宋体"/>
      <charset val="134"/>
      <b val="0"/>
      <i/>
    </font>
    <font>
      <sz val="11.0"/>
      <color rgb="FF000000"/>
      <name val="宋体"/>
      <charset val="134"/>
      <b/>
      <i val="0"/>
    </font>
    <font>
      <sz val="13.0"/>
      <color rgb="FF44546A"/>
      <name val="宋体"/>
      <charset val="134"/>
      <b/>
      <i val="0"/>
    </font>
    <font>
      <sz val="11.0"/>
      <color rgb="FFFF0000"/>
      <name val="宋体"/>
      <charset val="134"/>
    </font>
    <font>
      <sz val="15.0"/>
      <color rgb="FF44546A"/>
      <name val="宋体"/>
      <charset val="134"/>
      <b/>
      <i val="0"/>
    </font>
    <font>
      <sz val="11.0"/>
      <color rgb="FF0000FF"/>
      <name val="宋体"/>
      <charset val="134"/>
      <u val="single"/>
    </font>
    <font>
      <sz val="11.0"/>
      <color rgb="FFFA7D00"/>
      <name val="宋体"/>
      <charset val="134"/>
      <b/>
      <i val="0"/>
    </font>
    <font>
      <sz val="11.0"/>
      <color rgb="FF800080"/>
      <name val="宋体"/>
      <charset val="134"/>
      <u val="single"/>
    </font>
    <font>
      <sz val="11.0"/>
      <color rgb="FF3F3F76"/>
      <name val="宋体"/>
      <charset val="134"/>
    </font>
    <font>
      <sz val="11.0"/>
      <color rgb="FF3F3F3F"/>
      <name val="宋体"/>
      <charset val="134"/>
      <b/>
      <i val="0"/>
    </font>
    <font>
      <sz val="11.0"/>
      <color rgb="FFFFFFFF"/>
      <name val="宋体"/>
      <charset val="134"/>
      <b/>
      <i val="0"/>
    </font>
    <font>
      <sz val="11.0"/>
      <color rgb="FFFA7D00"/>
      <name val="宋体"/>
      <charset val="134"/>
    </font>
    <font>
      <sz val="18.0"/>
      <color rgb="FF44546A"/>
      <name val="宋体"/>
      <charset val="134"/>
      <b/>
      <i val="0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9C0006"/>
      <name val="宋体"/>
      <charset val="134"/>
    </font>
    <font>
      <sz val="12.0"/>
      <color rgb="FF9C0006"/>
      <name val="宋体"/>
      <charset val="134"/>
      <b val="0"/>
      <i val="0"/>
      <strike val="0"/>
    </font>
    <font>
      <sz val="12.0"/>
      <color rgb="FF006100"/>
      <name val="宋体"/>
      <charset val="134"/>
      <b val="0"/>
      <i val="0"/>
      <strike val="0"/>
    </font>
    <font>
      <sz val="12.0"/>
      <color rgb="FF9C6500"/>
      <name val="宋体"/>
      <charset val="134"/>
      <b val="0"/>
      <i val="0"/>
      <strike val="0"/>
    </font>
    <font>
      <sz val="12.0"/>
      <color rgb="FFFA7D00"/>
      <name val="宋体"/>
      <charset val="134"/>
      <b/>
      <i val="0"/>
      <strike val="0"/>
    </font>
    <font>
      <sz val="12.0"/>
      <color rgb="FFFFFFFF"/>
      <name val="宋体"/>
      <charset val="134"/>
      <b/>
      <i val="0"/>
      <strike val="0"/>
    </font>
    <font>
      <sz val="12.0"/>
      <color rgb="FF7F7F7F"/>
      <name val="宋体"/>
      <charset val="134"/>
      <b val="0"/>
      <i/>
      <strike val="0"/>
    </font>
    <font>
      <sz val="12.0"/>
      <color rgb="FFFF0000"/>
      <name val="宋体"/>
      <charset val="134"/>
      <b val="0"/>
      <i val="0"/>
      <strike val="0"/>
    </font>
    <font>
      <sz val="12.0"/>
      <color rgb="FFFA7D00"/>
      <name val="宋体"/>
      <charset val="134"/>
      <b val="0"/>
      <i val="0"/>
      <strike val="0"/>
    </font>
    <font>
      <sz val="12.0"/>
      <color rgb="FF3F3F3F"/>
      <name val="宋体"/>
      <charset val="134"/>
      <b/>
      <i val="0"/>
      <strike val="0"/>
    </font>
    <font>
      <sz val="12.0"/>
      <color rgb="FF3F3F76"/>
      <name val="宋体"/>
      <charset val="134"/>
      <b val="0"/>
      <i val="0"/>
      <strike val="0"/>
    </font>
    <font>
      <sz val="18.0"/>
      <color rgb="FF1F497D"/>
      <name val="宋体"/>
      <charset val="134"/>
      <b val="0"/>
      <i val="0"/>
      <strike val="0"/>
    </font>
    <font>
      <sz val="15.0"/>
      <color rgb="FF1F497D"/>
      <name val="宋体"/>
      <charset val="134"/>
      <b/>
      <i val="0"/>
      <strike val="0"/>
    </font>
    <font>
      <sz val="13.0"/>
      <color rgb="FF1F497D"/>
      <name val="宋体"/>
      <charset val="134"/>
      <b/>
      <i val="0"/>
      <strike val="0"/>
    </font>
    <font>
      <sz val="11.0"/>
      <color rgb="FF1F497D"/>
      <name val="宋体"/>
      <charset val="134"/>
      <b/>
      <i val="0"/>
      <strike val="0"/>
    </font>
    <font>
      <sz val="12.0"/>
      <color rgb="FF000000"/>
      <name val="宋体"/>
      <charset val="134"/>
      <b/>
      <i val="0"/>
      <strike val="0"/>
    </font>
    <font>
      <sz val="12.0"/>
      <color rgb="FF000000"/>
      <name val="宋体"/>
      <charset val="134"/>
      <b val="0"/>
      <i val="0"/>
      <strike val="0"/>
    </font>
    <font>
      <sz val="12.0"/>
      <color rgb="FFFFFFFF"/>
      <name val="宋体"/>
      <charset val="134"/>
      <b val="0"/>
      <i val="0"/>
      <strike val="0"/>
    </font>
    <font>
      <sz val="20.0"/>
      <name val="宋体"/>
      <charset val="134"/>
    </font>
    <font>
      <sz val="24.0"/>
      <name val="宋体"/>
      <charset val="134"/>
    </font>
    <font>
      <sz val="26.0"/>
      <name val="宋体"/>
      <charset val="134"/>
    </font>
    <font>
      <sz val="22.0"/>
      <name val="宋体"/>
      <charset val="134"/>
    </font>
    <font>
      <sz val="24.0"/>
      <name val="宋体"/>
      <charset val="134"/>
      <b/>
      <i val="0"/>
    </font>
    <font>
      <sz val="22.0"/>
      <name val="仿宋"/>
      <charset val="134"/>
    </font>
    <font>
      <sz val="36.0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3CB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27">
    <border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bottom style="medium">
        <color rgb="FFACCCEA"/>
      </bottom>
      <diagonal/>
    </border>
    <border>
      <top style="thin">
        <color rgb="FF5B9BD5"/>
      </top>
      <bottom style="double">
        <color rgb="FF5B9BD5"/>
      </bottom>
      <diagonal/>
    </border>
    <border>
      <bottom style="medium">
        <color rgb="FF5B9BD5"/>
      </bottom>
      <diagonal/>
    </border>
    <border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0" fillId="6" borderId="0" applyNumberFormat="0" applyAlignment="0" applyBorder="0" applyProtection="0">
      <alignment vertical="center"/>
    </xf>
    <xf numFmtId="0" fontId="0" fillId="7" borderId="0" applyNumberFormat="0" applyAlignment="0" applyBorder="0" applyProtection="0">
      <alignment vertical="center"/>
    </xf>
    <xf numFmtId="0" fontId="15" fillId="8" borderId="0" applyNumberFormat="0" applyAlignment="0" applyBorder="0" applyProtection="0">
      <alignment vertical="center"/>
    </xf>
    <xf numFmtId="0" fontId="0" fillId="9" borderId="0" applyNumberFormat="0" applyAlignment="0" applyBorder="0" applyProtection="0">
      <alignment vertical="center"/>
    </xf>
    <xf numFmtId="0" fontId="0" fillId="10" borderId="0" applyNumberFormat="0" applyAlignment="0" applyBorder="0" applyProtection="0">
      <alignment vertical="center"/>
    </xf>
    <xf numFmtId="0" fontId="15" fillId="11" borderId="0" applyNumberFormat="0" applyAlignment="0" applyBorder="0" applyProtection="0">
      <alignment vertical="center"/>
    </xf>
    <xf numFmtId="0" fontId="0" fillId="12" borderId="0" applyNumberFormat="0" applyAlignment="0" applyBorder="0" applyProtection="0">
      <alignment vertical="center"/>
    </xf>
    <xf numFmtId="0" fontId="16" fillId="0" borderId="59" applyNumberFormat="0" applyAlignment="0" applyBorder="1" applyFill="0" applyProtection="0">
      <alignment vertical="center"/>
    </xf>
    <xf numFmtId="0" fontId="17" fillId="0" borderId="0" applyNumberFormat="0" applyAlignment="0" applyBorder="0" applyFill="0" applyProtection="0">
      <alignment vertical="center"/>
    </xf>
    <xf numFmtId="0" fontId="18" fillId="0" borderId="60" applyNumberFormat="0" applyAlignment="0" applyBorder="1" applyFill="0" applyProtection="0">
      <alignment vertical="center"/>
    </xf>
    <xf numFmtId="182" fontId="0" fillId="0" borderId="0" applyNumberFormat="1" applyAlignment="0" applyFont="0" applyBorder="0" applyFill="0" applyProtection="0">
      <alignment vertical="center"/>
    </xf>
    <xf numFmtId="183" fontId="0" fillId="0" borderId="0" applyNumberFormat="1" applyAlignment="0" applyFont="0" applyBorder="0" applyFill="0" applyProtection="0">
      <alignment vertical="center"/>
    </xf>
    <xf numFmtId="0" fontId="19" fillId="0" borderId="61" applyNumberFormat="0" applyAlignment="0" applyBorder="1" applyFill="0" applyProtection="0">
      <alignment vertical="center"/>
    </xf>
    <xf numFmtId="184" fontId="0" fillId="0" borderId="0" applyNumberFormat="1" applyAlignment="0" applyFont="0" applyBorder="0" applyFill="0" applyProtection="0">
      <alignment vertical="center"/>
    </xf>
    <xf numFmtId="0" fontId="15" fillId="4" borderId="0" applyNumberFormat="0" applyAlignment="0" applyBorder="0" applyProtection="0">
      <alignment vertical="center"/>
    </xf>
    <xf numFmtId="0" fontId="20" fillId="0" borderId="0" applyNumberFormat="0" applyAlignment="0" applyBorder="0" applyFill="0" applyProtection="0">
      <alignment vertical="center"/>
    </xf>
    <xf numFmtId="0" fontId="0" fillId="13" borderId="0" applyNumberFormat="0" applyAlignment="0" applyBorder="0" applyProtection="0">
      <alignment vertical="center"/>
    </xf>
    <xf numFmtId="0" fontId="15" fillId="14" borderId="0" applyNumberFormat="0" applyAlignment="0" applyBorder="0" applyProtection="0">
      <alignment vertical="center"/>
    </xf>
    <xf numFmtId="0" fontId="21" fillId="0" borderId="62" applyNumberFormat="0" applyAlignment="0" applyBorder="1" applyFill="0" applyProtection="0">
      <alignment vertical="center"/>
    </xf>
    <xf numFmtId="0" fontId="22" fillId="0" borderId="0" applyNumberFormat="0" applyAlignment="0" applyBorder="0" applyFill="0" applyProtection="0">
      <alignment vertical="center"/>
    </xf>
    <xf numFmtId="0" fontId="0" fillId="15" borderId="0" applyNumberFormat="0" applyAlignment="0" applyBorder="0" applyProtection="0">
      <alignment vertical="center"/>
    </xf>
    <xf numFmtId="185" fontId="0" fillId="0" borderId="0" applyNumberFormat="1" applyAlignment="0" applyFont="0" applyBorder="0" applyFill="0" applyProtection="0">
      <alignment vertical="center"/>
    </xf>
    <xf numFmtId="0" fontId="0" fillId="3" borderId="0" applyNumberFormat="0" applyAlignment="0" applyBorder="0" applyProtection="0">
      <alignment vertical="center"/>
    </xf>
    <xf numFmtId="0" fontId="23" fillId="16" borderId="63" applyNumberFormat="0" applyAlignment="0" applyBorder="1" applyProtection="0">
      <alignment vertical="center"/>
    </xf>
    <xf numFmtId="0" fontId="24" fillId="0" borderId="0" applyNumberFormat="0" applyAlignment="0" applyBorder="0" applyFill="0" applyProtection="0">
      <alignment vertical="center"/>
    </xf>
    <xf numFmtId="186" fontId="0" fillId="0" borderId="0" applyNumberFormat="1" applyAlignment="0" applyFont="0" applyBorder="0" applyFill="0" applyProtection="0">
      <alignment vertical="center"/>
    </xf>
    <xf numFmtId="0" fontId="15" fillId="17" borderId="0" applyNumberFormat="0" applyAlignment="0" applyBorder="0" applyProtection="0">
      <alignment vertical="center"/>
    </xf>
    <xf numFmtId="0" fontId="0" fillId="18" borderId="0" applyNumberFormat="0" applyAlignment="0" applyBorder="0" applyProtection="0">
      <alignment vertical="center"/>
    </xf>
    <xf numFmtId="0" fontId="15" fillId="19" borderId="0" applyNumberFormat="0" applyAlignment="0" applyBorder="0" applyProtection="0">
      <alignment vertical="center"/>
    </xf>
    <xf numFmtId="0" fontId="25" fillId="20" borderId="64" applyNumberFormat="0" applyAlignment="0" applyBorder="1" applyProtection="0">
      <alignment vertical="center"/>
    </xf>
    <xf numFmtId="0" fontId="26" fillId="16" borderId="65" applyNumberFormat="0" applyAlignment="0" applyBorder="1" applyProtection="0">
      <alignment vertical="center"/>
    </xf>
    <xf numFmtId="0" fontId="27" fillId="21" borderId="66" applyNumberFormat="0" applyAlignment="0" applyBorder="1" applyProtection="0">
      <alignment vertical="center"/>
    </xf>
    <xf numFmtId="0" fontId="28" fillId="0" borderId="67" applyNumberFormat="0" applyAlignment="0" applyBorder="1" applyFill="0" applyProtection="0">
      <alignment vertical="center"/>
    </xf>
    <xf numFmtId="0" fontId="15" fillId="22" borderId="0" applyNumberFormat="0" applyAlignment="0" applyBorder="0" applyProtection="0">
      <alignment vertical="center"/>
    </xf>
    <xf numFmtId="0" fontId="15" fillId="23" borderId="0" applyNumberFormat="0" applyAlignment="0" applyBorder="0" applyProtection="0">
      <alignment vertical="center"/>
    </xf>
    <xf numFmtId="0" fontId="0" fillId="24" borderId="68" applyNumberFormat="0" applyAlignment="0" applyFont="0" applyBorder="1" applyProtection="0">
      <alignment vertical="center"/>
    </xf>
    <xf numFmtId="0" fontId="29" fillId="0" borderId="0" applyNumberFormat="0" applyAlignment="0" applyBorder="0" applyFill="0" applyProtection="0">
      <alignment vertical="center"/>
    </xf>
    <xf numFmtId="0" fontId="30" fillId="25" borderId="0" applyNumberFormat="0" applyAlignment="0" applyBorder="0" applyProtection="0">
      <alignment vertical="center"/>
    </xf>
    <xf numFmtId="0" fontId="16" fillId="0" borderId="0" applyNumberFormat="0" applyAlignment="0" applyBorder="0" applyFill="0" applyProtection="0">
      <alignment vertical="center"/>
    </xf>
    <xf numFmtId="0" fontId="15" fillId="26" borderId="0" applyNumberFormat="0" applyAlignment="0" applyBorder="0" applyProtection="0">
      <alignment vertical="center"/>
    </xf>
    <xf numFmtId="0" fontId="31" fillId="27" borderId="0" applyNumberFormat="0" applyAlignment="0" applyBorder="0" applyProtection="0">
      <alignment vertical="center"/>
    </xf>
    <xf numFmtId="0" fontId="0" fillId="28" borderId="0" applyNumberFormat="0" applyAlignment="0" applyBorder="0" applyProtection="0">
      <alignment vertical="center"/>
    </xf>
    <xf numFmtId="0" fontId="32" fillId="29" borderId="0" applyNumberFormat="0" applyAlignment="0" applyBorder="0" applyProtection="0">
      <alignment vertical="center"/>
    </xf>
    <xf numFmtId="0" fontId="15" fillId="30" borderId="0" applyNumberFormat="0" applyAlignment="0" applyBorder="0" applyProtection="0">
      <alignment vertical="center"/>
    </xf>
    <xf numFmtId="0" fontId="0" fillId="31" borderId="0" applyNumberFormat="0" applyAlignment="0" applyBorder="0" applyProtection="0">
      <alignment vertical="center"/>
    </xf>
    <xf numFmtId="0" fontId="15" fillId="32" borderId="0" applyNumberFormat="0" applyAlignment="0" applyBorder="0" applyProtection="0">
      <alignment vertical="center"/>
    </xf>
    <xf numFmtId="0" fontId="0" fillId="33" borderId="0" applyNumberFormat="0" applyAlignment="0" applyBorder="0" applyProtection="0">
      <alignment vertical="center"/>
    </xf>
    <xf numFmtId="0" fontId="15" fillId="21" borderId="0" applyNumberFormat="0" applyAlignment="0" applyBorder="0" applyProtection="0">
      <alignment vertical="center"/>
    </xf>
  </cellStyleXfs>
  <cellXfs count="232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0">
      <alignment horizontal="center" vertical="center"/>
    </xf>
    <xf numFmtId="0" fontId="2" fillId="3" borderId="0" xfId="0">
      <alignment horizontal="center" vertical="center"/>
    </xf>
    <xf numFmtId="0" fontId="2" fillId="4" borderId="0" xfId="0">
      <alignment horizontal="center" vertical="center"/>
    </xf>
    <xf numFmtId="0" fontId="51" fillId="0" borderId="0" applyFill="1" xfId="0">
      <alignment horizontal="center" vertical="center"/>
    </xf>
    <xf numFmtId="0" fontId="3" fillId="3" borderId="0" xfId="0">
      <alignment horizontal="center" vertical="center"/>
    </xf>
    <xf numFmtId="0" fontId="3" fillId="0" borderId="0" applyFill="1" xfId="0">
      <alignment horizontal="center" vertical="center"/>
    </xf>
    <xf numFmtId="0" fontId="4" fillId="0" borderId="0" applyFill="1" xfId="0">
      <alignment horizontal="center" vertical="center"/>
    </xf>
    <xf numFmtId="0" fontId="5" fillId="0" borderId="0" applyFill="1" xfId="0">
      <alignment horizontal="center" vertical="center"/>
    </xf>
    <xf numFmtId="0" fontId="5" fillId="3" borderId="0" xfId="0">
      <alignment horizontal="center" vertical="center"/>
    </xf>
    <xf numFmtId="0" fontId="5" fillId="4" borderId="0" xfId="0">
      <alignment horizontal="center" vertical="center"/>
    </xf>
    <xf numFmtId="0" fontId="6" fillId="0" borderId="0" applyFill="1" xfId="0">
      <alignment horizontal="center" vertical="center"/>
    </xf>
    <xf numFmtId="176" fontId="1" fillId="0" borderId="0" applyNumberFormat="1" applyFill="1" xfId="0">
      <alignment horizontal="center" vertical="center"/>
    </xf>
    <xf numFmtId="0" fontId="1" fillId="0" borderId="0" applyFill="1" xfId="0">
      <alignment horizontal="center" vertical="center" wrapText="1"/>
    </xf>
    <xf numFmtId="0" fontId="7" fillId="0" borderId="1" applyBorder="1" applyFill="1" xfId="0">
      <alignment horizontal="center" vertical="center" wrapText="1"/>
    </xf>
    <xf numFmtId="0" fontId="8" fillId="0" borderId="2" applyBorder="1" applyFill="1" xfId="0">
      <alignment horizontal="center" vertical="center"/>
    </xf>
    <xf numFmtId="0" fontId="2" fillId="0" borderId="3" applyBorder="1" applyFill="1" xfId="0">
      <alignment horizontal="center" vertical="center"/>
    </xf>
    <xf numFmtId="0" fontId="2" fillId="0" borderId="4" applyBorder="1" applyFill="1" xfId="0">
      <alignment horizontal="center" vertical="center" wrapText="1"/>
    </xf>
    <xf numFmtId="0" fontId="5" fillId="0" borderId="5" applyBorder="1" applyFill="1" xfId="0">
      <alignment horizontal="center" vertical="center" wrapText="1"/>
    </xf>
    <xf numFmtId="0" fontId="4" fillId="0" borderId="6" applyBorder="1" applyFill="1" xfId="0">
      <alignment horizontal="center" vertical="center" wrapText="1"/>
    </xf>
    <xf numFmtId="0" fontId="8" fillId="3" borderId="7" applyBorder="1" xfId="0">
      <alignment horizontal="center" vertical="center"/>
    </xf>
    <xf numFmtId="0" fontId="9" fillId="3" borderId="8" applyBorder="1" xfId="0">
      <alignment horizontal="center" vertical="center" wrapText="1"/>
    </xf>
    <xf numFmtId="0" fontId="9" fillId="3" borderId="9" applyBorder="1" xfId="0">
      <alignment horizontal="center" vertical="center"/>
    </xf>
    <xf numFmtId="0" fontId="10" fillId="3" borderId="10" applyBorder="1" xfId="0">
      <alignment horizontal="center" vertical="center" wrapText="1"/>
    </xf>
    <xf numFmtId="0" fontId="8" fillId="4" borderId="11" applyBorder="1" xfId="0">
      <alignment horizontal="center" vertical="center"/>
    </xf>
    <xf numFmtId="0" fontId="10" fillId="4" borderId="12" applyBorder="1" xfId="0">
      <alignment horizontal="center" vertical="center" wrapText="1"/>
    </xf>
    <xf numFmtId="0" fontId="8" fillId="4" borderId="13" applyBorder="1" xfId="0">
      <alignment horizontal="center" vertical="center" wrapText="1"/>
    </xf>
    <xf numFmtId="0" fontId="11" fillId="0" borderId="14" applyBorder="1" applyFill="1" xfId="0">
      <alignment horizontal="center" vertical="center"/>
    </xf>
    <xf numFmtId="0" fontId="3" fillId="0" borderId="15" applyBorder="1" applyFill="1" xfId="0">
      <alignment horizontal="left" vertical="center" wrapText="1"/>
    </xf>
    <xf numFmtId="177" fontId="3" fillId="0" borderId="16" applyNumberFormat="1" applyBorder="1" applyFill="1" xfId="0">
      <alignment horizontal="center" vertical="center" wrapText="1"/>
    </xf>
    <xf numFmtId="177" fontId="3" fillId="0" borderId="17" applyNumberFormat="1" applyBorder="1" applyFill="1" xfId="0">
      <alignment horizontal="center" vertical="center"/>
    </xf>
    <xf numFmtId="0" fontId="3" fillId="0" borderId="18" applyBorder="1" applyFill="1" xfId="0">
      <alignment horizontal="left" vertical="center" wrapText="1"/>
    </xf>
    <xf numFmtId="0" fontId="11" fillId="0" borderId="19" applyBorder="1" applyFill="1" xfId="0">
      <alignment horizontal="center" vertical="center" wrapText="1"/>
    </xf>
    <xf numFmtId="177" fontId="11" fillId="0" borderId="20" applyNumberFormat="1" applyBorder="1" applyFill="1" xfId="0">
      <alignment horizontal="center" vertical="center" wrapText="1"/>
    </xf>
    <xf numFmtId="0" fontId="3" fillId="0" borderId="21" applyBorder="1" applyFill="1" xfId="0">
      <alignment horizontal="center" vertical="center" wrapText="1"/>
    </xf>
    <xf numFmtId="0" fontId="53" fillId="0" borderId="22" applyBorder="1" applyFill="1" xfId="0">
      <alignment horizontal="center" vertical="center" wrapText="1"/>
    </xf>
    <xf numFmtId="0" fontId="3" fillId="3" borderId="23" applyBorder="1" xfId="0">
      <alignment horizontal="center" vertical="center"/>
    </xf>
    <xf numFmtId="178" fontId="3" fillId="0" borderId="24" applyNumberFormat="1" applyBorder="1" applyFill="1" xfId="0">
      <alignment horizontal="center" vertical="center"/>
    </xf>
    <xf numFmtId="178" fontId="3" fillId="0" borderId="25" applyNumberFormat="1" applyBorder="1" applyFill="1" xfId="0">
      <alignment horizontal="center" vertical="center" wrapText="1"/>
    </xf>
    <xf numFmtId="0" fontId="3" fillId="5" borderId="26" applyBorder="1" xfId="0">
      <alignment horizontal="left" vertical="center" wrapText="1"/>
    </xf>
    <xf numFmtId="0" fontId="3" fillId="5" borderId="27" applyBorder="1" xfId="0">
      <alignment horizontal="left" vertical="center" wrapText="1"/>
    </xf>
    <xf numFmtId="0" fontId="9" fillId="4" borderId="28" applyBorder="1" xfId="0">
      <alignment horizontal="center" vertical="center"/>
    </xf>
    <xf numFmtId="178" fontId="9" fillId="4" borderId="29" applyNumberFormat="1" applyBorder="1" xfId="0">
      <alignment horizontal="center" vertical="center"/>
    </xf>
    <xf numFmtId="0" fontId="3" fillId="0" borderId="30" applyBorder="1" applyFill="1" xfId="0">
      <alignment horizontal="center" vertical="center" wrapText="1"/>
    </xf>
    <xf numFmtId="178" fontId="4" fillId="0" borderId="31" applyNumberFormat="1" applyBorder="1" applyFill="1" xfId="0">
      <alignment horizontal="center" vertical="center"/>
    </xf>
    <xf numFmtId="0" fontId="4" fillId="0" borderId="32" applyBorder="1" applyFill="1" xfId="0">
      <alignment horizontal="center" vertical="center"/>
    </xf>
    <xf numFmtId="0" fontId="10" fillId="0" borderId="33" applyBorder="1" applyFill="1" xfId="0">
      <alignment horizontal="center" vertical="center" wrapText="1"/>
    </xf>
    <xf numFmtId="0" fontId="10" fillId="4" borderId="34" applyBorder="1" xfId="0">
      <alignment horizontal="center" vertical="center"/>
    </xf>
    <xf numFmtId="178" fontId="11" fillId="0" borderId="35" applyNumberFormat="1" applyBorder="1" applyFill="1" xfId="0">
      <alignment horizontal="center" vertical="center"/>
    </xf>
    <xf numFmtId="177" fontId="3" fillId="0" borderId="36" applyNumberFormat="1" applyBorder="1" applyFill="1" xfId="0">
      <alignment horizontal="left" vertical="center" wrapText="1"/>
    </xf>
    <xf numFmtId="0" fontId="9" fillId="4" borderId="37" applyBorder="1" xfId="0">
      <alignment horizontal="center" vertical="center" wrapText="1"/>
    </xf>
    <xf numFmtId="0" fontId="8" fillId="3" borderId="38" applyBorder="1" xfId="0">
      <alignment horizontal="center" vertical="center" wrapText="1"/>
    </xf>
    <xf numFmtId="0" fontId="3" fillId="0" borderId="39" applyBorder="1" applyFill="1" xfId="0">
      <alignment horizontal="center" vertical="center"/>
    </xf>
    <xf numFmtId="0" fontId="12" fillId="0" borderId="40" applyBorder="1" applyFill="1" xfId="0">
      <alignment horizontal="center" vertical="center" wrapText="1"/>
    </xf>
    <xf numFmtId="0" fontId="53" fillId="0" borderId="41" applyBorder="1" applyFill="1" xfId="0">
      <alignment horizontal="center" vertical="center" wrapText="1"/>
    </xf>
    <xf numFmtId="0" fontId="3" fillId="3" borderId="42" applyBorder="1" xfId="0">
      <alignment horizontal="center" vertical="center" wrapText="1"/>
    </xf>
    <xf numFmtId="0" fontId="9" fillId="0" borderId="43" applyBorder="1" applyFill="1" xfId="0">
      <alignment horizontal="center" vertical="center"/>
    </xf>
    <xf numFmtId="0" fontId="10" fillId="3" borderId="44" applyBorder="1" xfId="0">
      <alignment horizontal="center" vertical="center"/>
    </xf>
    <xf numFmtId="0" fontId="52" fillId="0" borderId="45" applyBorder="1" applyFill="1" xfId="0">
      <alignment horizontal="center" vertical="center"/>
    </xf>
    <xf numFmtId="0" fontId="13" fillId="0" borderId="46" applyBorder="1" applyFill="1" xfId="0">
      <alignment horizontal="left" vertical="center"/>
    </xf>
    <xf numFmtId="0" fontId="12" fillId="0" borderId="47" applyBorder="1" applyFill="1" xfId="0">
      <alignment horizontal="center" vertical="center"/>
    </xf>
    <xf numFmtId="0" fontId="5" fillId="0" borderId="48" applyBorder="1" applyFill="1" xfId="0">
      <alignment horizontal="center" vertical="center"/>
    </xf>
    <xf numFmtId="0" fontId="13" fillId="0" borderId="49" applyBorder="1" applyFill="1" xfId="0">
      <alignment horizontal="center" vertical="center"/>
    </xf>
    <xf numFmtId="176" fontId="7" fillId="0" borderId="50" applyNumberFormat="1" applyBorder="1" applyFill="1" xfId="0">
      <alignment horizontal="center" vertical="center" wrapText="1"/>
    </xf>
    <xf numFmtId="176" fontId="8" fillId="0" borderId="51" applyNumberFormat="1" applyBorder="1" applyFill="1" xfId="0">
      <alignment horizontal="center" vertical="center"/>
    </xf>
    <xf numFmtId="176" fontId="2" fillId="0" borderId="52" applyNumberFormat="1" applyBorder="1" applyFill="1" xfId="0">
      <alignment horizontal="center" vertical="center" wrapText="1"/>
    </xf>
    <xf numFmtId="176" fontId="8" fillId="3" borderId="53" applyNumberFormat="1" applyBorder="1" xfId="0">
      <alignment horizontal="center" vertical="center" wrapText="1"/>
    </xf>
    <xf numFmtId="0" fontId="2" fillId="0" borderId="0" applyFill="1" xfId="0">
      <alignment horizontal="center" vertical="center" wrapText="1"/>
    </xf>
    <xf numFmtId="0" fontId="5" fillId="0" borderId="0" applyFill="1" xfId="0">
      <alignment horizontal="center" vertical="center" wrapText="1"/>
    </xf>
    <xf numFmtId="0" fontId="14" fillId="0" borderId="54" applyBorder="1" applyFill="1" xfId="0">
      <alignment horizontal="center" vertical="center"/>
    </xf>
    <xf numFmtId="0" fontId="3" fillId="0" borderId="0" applyFill="1" xfId="0">
      <alignment horizontal="center" vertical="center" wrapText="1"/>
    </xf>
    <xf numFmtId="0" fontId="4" fillId="0" borderId="0" applyFill="1" xfId="0">
      <alignment horizontal="center" vertical="center" wrapText="1"/>
    </xf>
    <xf numFmtId="0" fontId="9" fillId="0" borderId="55" applyBorder="1" applyFill="1" xfId="0">
      <alignment horizontal="center" vertical="center" wrapText="1"/>
    </xf>
    <xf numFmtId="179" fontId="3" fillId="0" borderId="56" applyNumberFormat="1" applyBorder="1" applyFill="1" xfId="0">
      <alignment horizontal="center" vertical="center"/>
    </xf>
    <xf numFmtId="180" fontId="4" fillId="0" borderId="57" applyNumberFormat="1" applyBorder="1" applyFill="1" xfId="0">
      <alignment horizontal="center" vertical="center" wrapText="1"/>
    </xf>
    <xf numFmtId="181" fontId="4" fillId="0" borderId="58" applyNumberFormat="1" applyBorder="1" applyFill="1" xfId="0">
      <alignment horizontal="center" vertical="center" wrapText="1"/>
    </xf>
    <xf numFmtId="0" fontId="0" fillId="0" borderId="0" xfId="0">
      <alignment vertical="center"/>
    </xf>
    <xf numFmtId="0" fontId="0" fillId="6" borderId="0" xfId="0">
      <alignment vertical="center"/>
    </xf>
    <xf numFmtId="0" fontId="0" fillId="7" borderId="0" xfId="0">
      <alignment vertical="center"/>
    </xf>
    <xf numFmtId="0" fontId="15" fillId="8" borderId="0" xfId="0">
      <alignment vertical="center"/>
    </xf>
    <xf numFmtId="0" fontId="0" fillId="9" borderId="0" xfId="0">
      <alignment vertical="center"/>
    </xf>
    <xf numFmtId="0" fontId="0" fillId="10" borderId="0" xfId="0">
      <alignment vertical="center"/>
    </xf>
    <xf numFmtId="0" fontId="15" fillId="11" borderId="0" xfId="0">
      <alignment vertical="center"/>
    </xf>
    <xf numFmtId="0" fontId="0" fillId="12" borderId="0" xfId="0">
      <alignment vertical="center"/>
    </xf>
    <xf numFmtId="0" fontId="16" fillId="0" borderId="59" applyBorder="1" xfId="0">
      <alignment vertical="center"/>
    </xf>
    <xf numFmtId="0" fontId="17" fillId="0" borderId="0" xfId="0">
      <alignment vertical="center"/>
    </xf>
    <xf numFmtId="0" fontId="18" fillId="0" borderId="60" applyBorder="1" xfId="0">
      <alignment vertical="center"/>
    </xf>
    <xf numFmtId="182" fontId="0" fillId="0" borderId="0" applyNumberFormat="1" xfId="0">
      <alignment vertical="center"/>
    </xf>
    <xf numFmtId="183" fontId="0" fillId="0" borderId="0" applyNumberFormat="1" xfId="0">
      <alignment vertical="center"/>
    </xf>
    <xf numFmtId="0" fontId="19" fillId="0" borderId="61" applyBorder="1" xfId="0">
      <alignment vertical="center"/>
    </xf>
    <xf numFmtId="184" fontId="0" fillId="0" borderId="0" applyNumberFormat="1" xfId="0">
      <alignment vertical="center"/>
    </xf>
    <xf numFmtId="0" fontId="15" fillId="4" borderId="0" xfId="0">
      <alignment vertical="center"/>
    </xf>
    <xf numFmtId="0" fontId="20" fillId="0" borderId="0" xfId="0">
      <alignment vertical="center"/>
    </xf>
    <xf numFmtId="0" fontId="0" fillId="13" borderId="0" xfId="0">
      <alignment vertical="center"/>
    </xf>
    <xf numFmtId="0" fontId="15" fillId="14" borderId="0" xfId="0">
      <alignment vertical="center"/>
    </xf>
    <xf numFmtId="0" fontId="21" fillId="0" borderId="62" applyBorder="1" xfId="0">
      <alignment vertical="center"/>
    </xf>
    <xf numFmtId="0" fontId="22" fillId="0" borderId="0" xfId="0">
      <alignment vertical="center"/>
    </xf>
    <xf numFmtId="0" fontId="0" fillId="15" borderId="0" xfId="0">
      <alignment vertical="center"/>
    </xf>
    <xf numFmtId="185" fontId="0" fillId="0" borderId="0" applyNumberFormat="1" xfId="0">
      <alignment vertical="center"/>
    </xf>
    <xf numFmtId="0" fontId="0" fillId="3" borderId="0" xfId="0">
      <alignment vertical="center"/>
    </xf>
    <xf numFmtId="0" fontId="23" fillId="16" borderId="63" applyBorder="1" xfId="0">
      <alignment vertical="center"/>
    </xf>
    <xf numFmtId="0" fontId="24" fillId="0" borderId="0" xfId="0">
      <alignment vertical="center"/>
    </xf>
    <xf numFmtId="186" fontId="0" fillId="0" borderId="0" applyNumberFormat="1" xfId="0">
      <alignment vertical="center"/>
    </xf>
    <xf numFmtId="0" fontId="15" fillId="17" borderId="0" xfId="0">
      <alignment vertical="center"/>
    </xf>
    <xf numFmtId="0" fontId="0" fillId="18" borderId="0" xfId="0">
      <alignment vertical="center"/>
    </xf>
    <xf numFmtId="0" fontId="15" fillId="19" borderId="0" xfId="0">
      <alignment vertical="center"/>
    </xf>
    <xf numFmtId="0" fontId="25" fillId="20" borderId="64" applyBorder="1" xfId="0">
      <alignment vertical="center"/>
    </xf>
    <xf numFmtId="0" fontId="26" fillId="16" borderId="65" applyBorder="1" xfId="0">
      <alignment vertical="center"/>
    </xf>
    <xf numFmtId="0" fontId="27" fillId="21" borderId="66" applyBorder="1" xfId="0">
      <alignment vertical="center"/>
    </xf>
    <xf numFmtId="0" fontId="28" fillId="0" borderId="67" applyBorder="1" xfId="0">
      <alignment vertical="center"/>
    </xf>
    <xf numFmtId="0" fontId="15" fillId="22" borderId="0" xfId="0">
      <alignment vertical="center"/>
    </xf>
    <xf numFmtId="0" fontId="15" fillId="23" borderId="0" xfId="0">
      <alignment vertical="center"/>
    </xf>
    <xf numFmtId="0" fontId="0" fillId="24" borderId="68" applyBorder="1" xfId="0">
      <alignment vertical="center"/>
    </xf>
    <xf numFmtId="0" fontId="29" fillId="0" borderId="0" xfId="0">
      <alignment vertical="center"/>
    </xf>
    <xf numFmtId="0" fontId="30" fillId="25" borderId="0" xfId="0">
      <alignment vertical="center"/>
    </xf>
    <xf numFmtId="0" fontId="16" fillId="0" borderId="0" xfId="0">
      <alignment vertical="center"/>
    </xf>
    <xf numFmtId="0" fontId="15" fillId="26" borderId="0" xfId="0">
      <alignment vertical="center"/>
    </xf>
    <xf numFmtId="0" fontId="31" fillId="27" borderId="0" xfId="0">
      <alignment vertical="center"/>
    </xf>
    <xf numFmtId="0" fontId="0" fillId="28" borderId="0" xfId="0">
      <alignment vertical="center"/>
    </xf>
    <xf numFmtId="0" fontId="32" fillId="29" borderId="0" xfId="0">
      <alignment vertical="center"/>
    </xf>
    <xf numFmtId="0" fontId="15" fillId="30" borderId="0" xfId="0">
      <alignment vertical="center"/>
    </xf>
    <xf numFmtId="0" fontId="0" fillId="31" borderId="0" xfId="0">
      <alignment vertical="center"/>
    </xf>
    <xf numFmtId="0" fontId="15" fillId="32" borderId="0" xfId="0">
      <alignment vertical="center"/>
    </xf>
    <xf numFmtId="0" fontId="0" fillId="33" borderId="0" xfId="0">
      <alignment vertical="center"/>
    </xf>
    <xf numFmtId="0" fontId="15" fillId="21" borderId="0" xfId="0">
      <alignment vertical="center"/>
    </xf>
    <xf numFmtId="0" fontId="0" fillId="0" borderId="0" xfId="0">
      <alignment vertical="center"/>
    </xf>
    <xf numFmtId="176" fontId="2" fillId="0" borderId="69" applyNumberFormat="1" applyBorder="1" applyFill="1" xfId="0">
      <alignment horizontal="center" vertical="center" wrapText="1"/>
    </xf>
    <xf numFmtId="0" fontId="2" fillId="0" borderId="70" applyBorder="1" applyFill="1" xfId="0">
      <alignment horizontal="center" vertical="center" wrapText="1"/>
    </xf>
    <xf numFmtId="0" fontId="2" fillId="0" borderId="71" applyBorder="1" applyFill="1" xfId="0">
      <alignment horizontal="center" vertical="center"/>
    </xf>
    <xf numFmtId="0" fontId="4" fillId="0" borderId="72" applyBorder="1" applyFill="1" xfId="0">
      <alignment horizontal="center" vertical="center" wrapText="1"/>
    </xf>
    <xf numFmtId="0" fontId="5" fillId="0" borderId="73" applyBorder="1" applyFill="1" xfId="0">
      <alignment horizontal="center" vertical="center" wrapText="1"/>
    </xf>
    <xf numFmtId="0" fontId="8" fillId="0" borderId="74" applyBorder="1" applyFill="1" xfId="0">
      <alignment horizontal="center" vertical="center"/>
    </xf>
    <xf numFmtId="176" fontId="8" fillId="0" borderId="75" applyNumberFormat="1" applyBorder="1" applyFill="1" xfId="0">
      <alignment horizontal="center" vertical="center"/>
    </xf>
    <xf numFmtId="0" fontId="56" fillId="0" borderId="76" applyBorder="1" applyFill="1" xfId="0">
      <alignment horizontal="center" vertical="center" wrapText="1"/>
    </xf>
    <xf numFmtId="176" fontId="7" fillId="0" borderId="77" applyNumberFormat="1" applyBorder="1" applyFill="1" xfId="0">
      <alignment horizontal="center" vertical="center" wrapText="1"/>
    </xf>
    <xf numFmtId="0" fontId="33" fillId="34" borderId="0" xfId="0">
      <alignment vertical="center"/>
    </xf>
    <xf numFmtId="0" fontId="34" fillId="35" borderId="0" xfId="0">
      <alignment vertical="center"/>
    </xf>
    <xf numFmtId="0" fontId="35" fillId="36" borderId="0" xfId="0">
      <alignment vertical="center"/>
    </xf>
    <xf numFmtId="0" fontId="36" fillId="37" borderId="78" applyBorder="1" xfId="0">
      <alignment vertical="center"/>
    </xf>
    <xf numFmtId="0" fontId="37" fillId="38" borderId="79" applyBorder="1" xfId="0">
      <alignment vertical="center"/>
    </xf>
    <xf numFmtId="0" fontId="38" fillId="0" borderId="0" xfId="0">
      <alignment vertical="center"/>
    </xf>
    <xf numFmtId="0" fontId="39" fillId="0" borderId="0" xfId="0">
      <alignment vertical="center"/>
    </xf>
    <xf numFmtId="0" fontId="40" fillId="0" borderId="80" applyBorder="1" xfId="0">
      <alignment vertical="center"/>
    </xf>
    <xf numFmtId="0" fontId="41" fillId="37" borderId="81" applyBorder="1" xfId="0">
      <alignment vertical="center"/>
    </xf>
    <xf numFmtId="0" fontId="42" fillId="39" borderId="82" applyBorder="1" xfId="0">
      <alignment vertical="center"/>
    </xf>
    <xf numFmtId="0" fontId="0" fillId="40" borderId="83" applyBorder="1" xfId="0">
      <alignment vertical="center"/>
    </xf>
    <xf numFmtId="0" fontId="43" fillId="0" borderId="0" xfId="0">
      <alignment vertical="center"/>
    </xf>
    <xf numFmtId="0" fontId="44" fillId="0" borderId="84" applyBorder="1" xfId="0">
      <alignment vertical="center"/>
    </xf>
    <xf numFmtId="0" fontId="45" fillId="0" borderId="85" applyBorder="1" xfId="0">
      <alignment vertical="center"/>
    </xf>
    <xf numFmtId="0" fontId="46" fillId="0" borderId="86" applyBorder="1" xfId="0">
      <alignment vertical="center"/>
    </xf>
    <xf numFmtId="0" fontId="46" fillId="0" borderId="0" xfId="0">
      <alignment vertical="center"/>
    </xf>
    <xf numFmtId="0" fontId="47" fillId="0" borderId="87" applyBorder="1" xfId="0">
      <alignment vertical="center"/>
    </xf>
    <xf numFmtId="0" fontId="48" fillId="41" borderId="0" xfId="0">
      <alignment vertical="center"/>
    </xf>
    <xf numFmtId="0" fontId="48" fillId="42" borderId="0" xfId="0">
      <alignment vertical="center"/>
    </xf>
    <xf numFmtId="0" fontId="48" fillId="43" borderId="0" xfId="0">
      <alignment vertical="center"/>
    </xf>
    <xf numFmtId="0" fontId="48" fillId="44" borderId="0" xfId="0">
      <alignment vertical="center"/>
    </xf>
    <xf numFmtId="0" fontId="48" fillId="45" borderId="0" xfId="0">
      <alignment vertical="center"/>
    </xf>
    <xf numFmtId="0" fontId="48" fillId="46" borderId="0" xfId="0">
      <alignment vertical="center"/>
    </xf>
    <xf numFmtId="0" fontId="48" fillId="47" borderId="0" xfId="0">
      <alignment vertical="center"/>
    </xf>
    <xf numFmtId="0" fontId="48" fillId="48" borderId="0" xfId="0">
      <alignment vertical="center"/>
    </xf>
    <xf numFmtId="0" fontId="48" fillId="49" borderId="0" xfId="0">
      <alignment vertical="center"/>
    </xf>
    <xf numFmtId="0" fontId="48" fillId="50" borderId="0" xfId="0">
      <alignment vertical="center"/>
    </xf>
    <xf numFmtId="0" fontId="48" fillId="51" borderId="0" xfId="0">
      <alignment vertical="center"/>
    </xf>
    <xf numFmtId="0" fontId="48" fillId="52" borderId="0" xfId="0">
      <alignment vertical="center"/>
    </xf>
    <xf numFmtId="0" fontId="49" fillId="53" borderId="0" xfId="0">
      <alignment vertical="center"/>
    </xf>
    <xf numFmtId="0" fontId="49" fillId="54" borderId="0" xfId="0">
      <alignment vertical="center"/>
    </xf>
    <xf numFmtId="0" fontId="49" fillId="55" borderId="0" xfId="0">
      <alignment vertical="center"/>
    </xf>
    <xf numFmtId="0" fontId="49" fillId="56" borderId="0" xfId="0">
      <alignment vertical="center"/>
    </xf>
    <xf numFmtId="0" fontId="49" fillId="57" borderId="0" xfId="0">
      <alignment vertical="center"/>
    </xf>
    <xf numFmtId="0" fontId="49" fillId="58" borderId="0" xfId="0">
      <alignment vertical="center"/>
    </xf>
    <xf numFmtId="0" fontId="49" fillId="59" borderId="0" xfId="0">
      <alignment vertical="center"/>
    </xf>
    <xf numFmtId="0" fontId="49" fillId="60" borderId="0" xfId="0">
      <alignment vertical="center"/>
    </xf>
    <xf numFmtId="0" fontId="49" fillId="61" borderId="0" xfId="0">
      <alignment vertical="center"/>
    </xf>
    <xf numFmtId="0" fontId="49" fillId="62" borderId="0" xfId="0">
      <alignment vertical="center"/>
    </xf>
    <xf numFmtId="0" fontId="49" fillId="63" borderId="0" xfId="0">
      <alignment vertical="center"/>
    </xf>
    <xf numFmtId="0" fontId="49" fillId="64" borderId="0" xfId="0">
      <alignment vertical="center"/>
    </xf>
    <xf numFmtId="182" fontId="0" fillId="0" borderId="0" applyNumberFormat="1" xfId="0">
      <alignment vertical="center"/>
    </xf>
    <xf numFmtId="187" fontId="0" fillId="0" borderId="0" applyNumberFormat="1" xfId="0">
      <alignment vertical="center"/>
    </xf>
    <xf numFmtId="188" fontId="0" fillId="0" borderId="0" applyNumberFormat="1" xfId="0">
      <alignment vertical="center"/>
    </xf>
    <xf numFmtId="183" fontId="0" fillId="0" borderId="0" applyNumberFormat="1" xfId="0">
      <alignment vertical="center"/>
    </xf>
    <xf numFmtId="186" fontId="0" fillId="0" borderId="0" applyNumberFormat="1" xfId="0">
      <alignment vertical="center"/>
    </xf>
    <xf numFmtId="0" fontId="50" fillId="0" borderId="0" applyFill="1" xfId="0">
      <alignment horizontal="center" vertical="center"/>
    </xf>
    <xf numFmtId="0" fontId="50" fillId="0" borderId="0" applyFill="1" xfId="0">
      <alignment horizontal="center" vertical="center" wrapText="1"/>
    </xf>
    <xf numFmtId="176" fontId="50" fillId="0" borderId="0" applyNumberFormat="1" applyFill="1" xfId="0">
      <alignment horizontal="center" vertical="center"/>
    </xf>
    <xf numFmtId="0" fontId="51" fillId="0" borderId="0" applyFill="1" xfId="0">
      <alignment horizontal="center" vertical="center"/>
    </xf>
    <xf numFmtId="0" fontId="51" fillId="0" borderId="0" applyFill="1" xfId="0">
      <alignment horizontal="center" vertical="center" wrapText="1"/>
    </xf>
    <xf numFmtId="0" fontId="52" fillId="0" borderId="88" applyBorder="1" applyFill="1" xfId="0">
      <alignment horizontal="center" vertical="center"/>
    </xf>
    <xf numFmtId="0" fontId="52" fillId="3" borderId="89" applyBorder="1" xfId="0">
      <alignment horizontal="center" vertical="center"/>
    </xf>
    <xf numFmtId="0" fontId="52" fillId="3" borderId="90" applyBorder="1" xfId="0">
      <alignment horizontal="center" vertical="center" wrapText="1"/>
    </xf>
    <xf numFmtId="0" fontId="51" fillId="4" borderId="0" xfId="0">
      <alignment horizontal="center" vertical="center"/>
    </xf>
    <xf numFmtId="0" fontId="52" fillId="4" borderId="91" applyBorder="1" xfId="0">
      <alignment horizontal="center" vertical="center"/>
    </xf>
    <xf numFmtId="0" fontId="52" fillId="4" borderId="92" applyBorder="1" xfId="0">
      <alignment horizontal="center" vertical="center" wrapText="1"/>
    </xf>
    <xf numFmtId="0" fontId="51" fillId="0" borderId="93" applyBorder="1" applyFill="1" xfId="0">
      <alignment horizontal="center" vertical="center" wrapText="1"/>
    </xf>
    <xf numFmtId="0" fontId="51" fillId="0" borderId="94" applyBorder="1" applyFill="1" xfId="0">
      <alignment horizontal="center" vertical="center"/>
    </xf>
    <xf numFmtId="0" fontId="53" fillId="0" borderId="95" applyBorder="1" applyFill="1" xfId="0">
      <alignment horizontal="center" vertical="center" wrapText="1"/>
    </xf>
    <xf numFmtId="180" fontId="51" fillId="0" borderId="96" applyNumberFormat="1" applyBorder="1" applyFill="1" xfId="0">
      <alignment horizontal="center" vertical="center" wrapText="1"/>
    </xf>
    <xf numFmtId="0" fontId="54" fillId="0" borderId="97" applyBorder="1" applyFill="1" xfId="0">
      <alignment horizontal="center" vertical="center"/>
    </xf>
    <xf numFmtId="0" fontId="54" fillId="0" borderId="98" applyBorder="1" applyFill="1" xfId="0">
      <alignment horizontal="left" vertical="center"/>
    </xf>
    <xf numFmtId="181" fontId="51" fillId="0" borderId="99" applyNumberFormat="1" applyBorder="1" applyFill="1" xfId="0">
      <alignment horizontal="center" vertical="center" wrapText="1"/>
    </xf>
    <xf numFmtId="179" fontId="53" fillId="0" borderId="100" applyNumberFormat="1" applyBorder="1" applyFill="1" xfId="0">
      <alignment horizontal="center" vertical="center"/>
    </xf>
    <xf numFmtId="0" fontId="53" fillId="0" borderId="101" applyBorder="1" applyFill="1" xfId="0">
      <alignment horizontal="center" vertical="center"/>
    </xf>
    <xf numFmtId="178" fontId="53" fillId="0" borderId="102" applyNumberFormat="1" applyBorder="1" applyFill="1" xfId="0">
      <alignment horizontal="center" vertical="center" wrapText="1"/>
    </xf>
    <xf numFmtId="0" fontId="53" fillId="0" borderId="103" applyBorder="1" applyFill="1" xfId="0">
      <alignment horizontal="left" vertical="center" wrapText="1"/>
    </xf>
    <xf numFmtId="178" fontId="53" fillId="0" borderId="104" applyNumberFormat="1" applyBorder="1" applyFill="1" xfId="0">
      <alignment horizontal="center" vertical="center"/>
    </xf>
    <xf numFmtId="177" fontId="53" fillId="0" borderId="105" applyNumberFormat="1" applyBorder="1" applyFill="1" xfId="0">
      <alignment horizontal="left" vertical="center" wrapText="1"/>
    </xf>
    <xf numFmtId="0" fontId="51" fillId="3" borderId="0" xfId="0">
      <alignment horizontal="center" vertical="center"/>
    </xf>
    <xf numFmtId="0" fontId="52" fillId="0" borderId="106" applyBorder="1" applyFill="1" xfId="0">
      <alignment horizontal="center" vertical="center" wrapText="1"/>
    </xf>
    <xf numFmtId="178" fontId="51" fillId="0" borderId="107" applyNumberFormat="1" applyBorder="1" applyFill="1" xfId="0">
      <alignment horizontal="center" vertical="center"/>
    </xf>
    <xf numFmtId="178" fontId="52" fillId="4" borderId="108" applyNumberFormat="1" applyBorder="1" xfId="0">
      <alignment horizontal="center" vertical="center"/>
    </xf>
    <xf numFmtId="0" fontId="53" fillId="0" borderId="0" applyFill="1" xfId="0">
      <alignment horizontal="center" vertical="center"/>
    </xf>
    <xf numFmtId="0" fontId="53" fillId="0" borderId="0" applyFill="1" xfId="0">
      <alignment horizontal="center" vertical="center" wrapText="1"/>
    </xf>
    <xf numFmtId="0" fontId="55" fillId="0" borderId="109" applyBorder="1" applyFill="1" xfId="0">
      <alignment horizontal="center" vertical="center"/>
    </xf>
    <xf numFmtId="0" fontId="53" fillId="0" borderId="110" applyBorder="1" applyFill="1" xfId="0">
      <alignment horizontal="left" vertical="center" wrapText="1"/>
    </xf>
    <xf numFmtId="0" fontId="53" fillId="3" borderId="111" applyBorder="1" xfId="0">
      <alignment horizontal="center" vertical="center"/>
    </xf>
    <xf numFmtId="0" fontId="53" fillId="5" borderId="112" applyBorder="1" xfId="0">
      <alignment horizontal="left" vertical="center" wrapText="1"/>
    </xf>
    <xf numFmtId="0" fontId="53" fillId="5" borderId="113" applyBorder="1" xfId="0">
      <alignment horizontal="left" vertical="center" wrapText="1"/>
    </xf>
    <xf numFmtId="177" fontId="53" fillId="0" borderId="114" applyNumberFormat="1" applyBorder="1" applyFill="1" xfId="0">
      <alignment horizontal="center" vertical="center" wrapText="1"/>
    </xf>
    <xf numFmtId="0" fontId="53" fillId="3" borderId="0" xfId="0">
      <alignment horizontal="center" vertical="center"/>
    </xf>
    <xf numFmtId="0" fontId="53" fillId="3" borderId="115" applyBorder="1" xfId="0">
      <alignment horizontal="center" vertical="center" wrapText="1"/>
    </xf>
    <xf numFmtId="0" fontId="53" fillId="0" borderId="116" applyBorder="1" applyFill="1" xfId="0">
      <alignment horizontal="center" vertical="center" wrapText="1"/>
    </xf>
    <xf numFmtId="177" fontId="53" fillId="0" borderId="117" applyNumberFormat="1" applyBorder="1" applyFill="1" xfId="0">
      <alignment horizontal="center" vertical="center"/>
    </xf>
    <xf numFmtId="177" fontId="53" fillId="0" borderId="118" applyNumberFormat="1" applyBorder="1" applyFill="1" xfId="0">
      <alignment horizontal="center" vertical="center" wrapText="1"/>
    </xf>
    <xf numFmtId="176" fontId="52" fillId="3" borderId="119" applyNumberFormat="1" applyBorder="1" xfId="0">
      <alignment horizontal="center" vertical="center" wrapText="1"/>
    </xf>
    <xf numFmtId="176" fontId="51" fillId="0" borderId="120" applyNumberFormat="1" applyBorder="1" applyFill="1" xfId="0">
      <alignment horizontal="center" vertical="center" wrapText="1"/>
    </xf>
    <xf numFmtId="0" fontId="51" fillId="0" borderId="121" applyBorder="1" applyFill="1" xfId="0">
      <alignment horizontal="center" vertical="center" wrapText="1"/>
    </xf>
    <xf numFmtId="0" fontId="51" fillId="0" borderId="122" applyBorder="1" applyFill="1" xfId="0">
      <alignment horizontal="center" vertical="center"/>
    </xf>
    <xf numFmtId="0" fontId="52" fillId="0" borderId="123" applyBorder="1" applyFill="1" xfId="0">
      <alignment horizontal="center" vertical="center"/>
    </xf>
    <xf numFmtId="176" fontId="52" fillId="0" borderId="124" applyNumberFormat="1" applyBorder="1" applyFill="1" xfId="0">
      <alignment horizontal="center" vertical="center"/>
    </xf>
    <xf numFmtId="0" fontId="56" fillId="0" borderId="125" applyBorder="1" applyFill="1" xfId="0">
      <alignment horizontal="center" vertical="center" wrapText="1"/>
    </xf>
    <xf numFmtId="176" fontId="56" fillId="0" borderId="126" applyNumberFormat="1" applyBorder="1" applyFill="1" xfId="0">
      <alignment horizontal="center" vertical="center" wrapText="1"/>
    </xf>
    <xf numFmtId="0" fontId="0" fillId="0" borderId="0" xfId="0">
      <alignment vertical="center"/>
    </xf>
  </cellXfs>
  <cellStyles count="49">
    <cellStyle name="常规" xfId="0" builtinId="0"/>
    <cellStyle name="40% - 着色 6" xfId="1" builtinId="51"/>
    <cellStyle name="20% - 着色 6" xfId="2" builtinId="50"/>
    <cellStyle name="着色 6" xfId="3" builtinId="49"/>
    <cellStyle name="40% - 着色 5" xfId="4" builtinId="47"/>
    <cellStyle name="20% - 着色 5" xfId="5" builtinId="46"/>
    <cellStyle name="着色 5" xfId="6" builtinId="45"/>
    <cellStyle name="40% - 着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着色 4" xfId="15" builtinId="44"/>
    <cellStyle name="警告文本" xfId="16" builtinId="11"/>
    <cellStyle name="20% - 着色 2" xfId="17" builtinId="34"/>
    <cellStyle name="60% - 着色 5" xfId="18" builtinId="48"/>
    <cellStyle name="标题 1" xfId="19" builtinId="16"/>
    <cellStyle name="超链接" xfId="20" builtinId="8"/>
    <cellStyle name="20% - 着色 3" xfId="21" builtinId="38"/>
    <cellStyle name="货币" xfId="22" builtinId="4"/>
    <cellStyle name="20% - 着色 4" xfId="23" builtinId="42"/>
    <cellStyle name="计算" xfId="24" builtinId="22"/>
    <cellStyle name="已访问的超链接" xfId="25" builtinId="9"/>
    <cellStyle name="千位分隔[0]" xfId="26" builtinId="6"/>
    <cellStyle name="着色 4" xfId="27" builtinId="41"/>
    <cellStyle name="40% - 着色 3" xfId="28" builtinId="39"/>
    <cellStyle name="60% - 着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着色 1" xfId="34" builtinId="32"/>
    <cellStyle name="60% - 着色 3" xfId="35" builtinId="40"/>
    <cellStyle name="注释" xfId="36" builtinId="10"/>
    <cellStyle name="标题" xfId="37" builtinId="15"/>
    <cellStyle name="好" xfId="38" builtinId="26"/>
    <cellStyle name="标题 4" xfId="39" builtinId="19"/>
    <cellStyle name="着色 1" xfId="40" builtinId="29"/>
    <cellStyle name="适中" xfId="41" builtinId="28"/>
    <cellStyle name="20% - 着色 1" xfId="42" builtinId="30"/>
    <cellStyle name="差" xfId="43" builtinId="27"/>
    <cellStyle name="着色 2" xfId="44" builtinId="33"/>
    <cellStyle name="40% - 着色 1" xfId="45" builtinId="31"/>
    <cellStyle name="60% - 着色 2" xfId="46" builtinId="36"/>
    <cellStyle name="40% - 着色 2" xfId="47" builtinId="35"/>
    <cellStyle name="着色 3" xfId="48" builtinId="3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5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mpd="sng" cap="flat">
          <a:solidFill>
            <a:schemeClr val="phClr"/>
          </a:solidFill>
          <a:prstDash val="solid"/>
          <a:miter/>
        </a:ln>
        <a:ln w="12700" cmpd="sng" cap="flat">
          <a:solidFill>
            <a:schemeClr val="phClr"/>
          </a:solidFill>
          <a:prstDash val="solid"/>
          <a:miter/>
        </a:ln>
        <a:ln w="19050" cmpd="sng" cap="flat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algn="ctr" rotWithShape="0" blurRad="57150" dist="19050" dir="540000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BD62"/>
  <sheetViews>
    <sheetView tabSelected="1" zoomScale="40" zoomScaleNormal="40" topLeftCell="A1" workbookViewId="0">
      <pane ySplit="5" topLeftCell="A6" activePane="bottomLeft" state="frozen"/>
      <selection activeCell="O10" activeCellId="0" sqref="O10"/>
      <selection pane="bottomLeft" activeCell="O10" activeCellId="0" sqref="O10"/>
    </sheetView>
  </sheetViews>
  <sheetFormatPr defaultRowHeight="25.5" defaultColWidth="9.0" x14ac:dyDescent="0.15"/>
  <cols>
    <col min="1" max="1" width="12.125" customWidth="1" style="182"/>
    <col min="2" max="2" width="70.625" customWidth="1" style="182"/>
    <col min="3" max="3" width="25.625" customWidth="1" style="182"/>
    <col min="4" max="4" width="18.625" customWidth="1" style="182"/>
    <col min="5" max="24" width="14.75" customWidth="1" style="182"/>
    <col min="25" max="25" width="19.625" customWidth="1" style="182"/>
    <col min="26" max="27" width="14.75" customWidth="1" style="182"/>
    <col min="28" max="28" width="17.75" customWidth="1" style="182"/>
    <col min="29" max="29" width="14.75" customWidth="1" style="182"/>
    <col min="30" max="30" width="24.125" customWidth="1" style="184"/>
    <col min="31" max="31" width="34.875" customWidth="1" style="182"/>
    <col min="32" max="32" width="27.125" customWidth="1" style="183"/>
    <col min="33" max="16384" width="9.0" style="182"/>
  </cols>
  <sheetData>
    <row s="182" customFormat="1" ht="119.0" customHeight="1" x14ac:dyDescent="0.15" r="1" spans="1:32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229"/>
      <c r="S1" s="229"/>
      <c r="T1" s="229"/>
      <c r="U1" s="229"/>
      <c r="V1" s="229"/>
      <c r="W1" s="229"/>
      <c r="X1" s="229"/>
      <c r="Y1" s="229"/>
      <c r="Z1" s="229"/>
      <c r="AA1" s="229"/>
      <c r="AB1" s="229"/>
      <c r="AC1" s="229"/>
      <c r="AD1" s="230"/>
      <c r="AE1" s="229"/>
      <c r="AF1" s="183"/>
    </row>
    <row s="182" customFormat="1" ht="54.0" customHeight="1" x14ac:dyDescent="0.15" r="2" spans="1:32">
      <c r="A2" s="187"/>
      <c r="B2" s="227" t="s">
        <v>1</v>
      </c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7"/>
      <c r="AD2" s="228"/>
      <c r="AE2" s="227"/>
      <c r="AF2" s="183"/>
    </row>
    <row s="182" customFormat="1" ht="97.0" customHeight="1" x14ac:dyDescent="0.15" r="3" spans="1:32">
      <c r="A3" s="226" t="s">
        <v>2</v>
      </c>
      <c r="B3" s="225" t="s">
        <v>3</v>
      </c>
      <c r="C3" s="225" t="s">
        <v>4</v>
      </c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  <c r="W3" s="225" t="s">
        <v>5</v>
      </c>
      <c r="X3" s="225"/>
      <c r="Y3" s="225"/>
      <c r="Z3" s="225" t="s">
        <v>6</v>
      </c>
      <c r="AA3" s="225"/>
      <c r="AB3" s="225"/>
      <c r="AC3" s="225" t="s">
        <v>7</v>
      </c>
      <c r="AD3" s="224" t="s">
        <v>8</v>
      </c>
      <c r="AE3" s="194"/>
      <c r="AF3" s="183"/>
    </row>
    <row s="182" customFormat="1" ht="97.0" customHeight="1" x14ac:dyDescent="0.15" r="4" spans="1:32">
      <c r="A4" s="226"/>
      <c r="B4" s="225"/>
      <c r="C4" s="225" t="s">
        <v>9</v>
      </c>
      <c r="D4" s="225" t="s">
        <v>10</v>
      </c>
      <c r="E4" s="225"/>
      <c r="F4" s="225"/>
      <c r="G4" s="225"/>
      <c r="H4" s="225"/>
      <c r="I4" s="225" t="s">
        <v>11</v>
      </c>
      <c r="J4" s="225"/>
      <c r="K4" s="225"/>
      <c r="L4" s="225"/>
      <c r="M4" s="225"/>
      <c r="N4" s="225"/>
      <c r="O4" s="225"/>
      <c r="P4" s="225" t="s">
        <v>12</v>
      </c>
      <c r="Q4" s="225"/>
      <c r="R4" s="225"/>
      <c r="S4" s="225"/>
      <c r="T4" s="225"/>
      <c r="U4" s="225"/>
      <c r="V4" s="225"/>
      <c r="W4" s="225" t="s">
        <v>13</v>
      </c>
      <c r="X4" s="225" t="s">
        <v>14</v>
      </c>
      <c r="Y4" s="225" t="s">
        <v>15</v>
      </c>
      <c r="Z4" s="225" t="s">
        <v>13</v>
      </c>
      <c r="AA4" s="225" t="s">
        <v>14</v>
      </c>
      <c r="AB4" s="225" t="s">
        <v>15</v>
      </c>
      <c r="AC4" s="225"/>
      <c r="AD4" s="224"/>
      <c r="AE4" s="194"/>
      <c r="AF4" s="183"/>
    </row>
    <row s="182" customFormat="1" ht="312.0" customHeight="1" x14ac:dyDescent="0.15" r="5" spans="1:32">
      <c r="A5" s="226"/>
      <c r="B5" s="225"/>
      <c r="C5" s="225"/>
      <c r="D5" s="193" t="s">
        <v>16</v>
      </c>
      <c r="E5" s="193" t="s">
        <v>17</v>
      </c>
      <c r="F5" s="193" t="s">
        <v>18</v>
      </c>
      <c r="G5" s="193" t="s">
        <v>17</v>
      </c>
      <c r="H5" s="193" t="s">
        <v>19</v>
      </c>
      <c r="I5" s="193" t="s">
        <v>16</v>
      </c>
      <c r="J5" s="193" t="s">
        <v>20</v>
      </c>
      <c r="K5" s="193" t="s">
        <v>21</v>
      </c>
      <c r="L5" s="193" t="s">
        <v>22</v>
      </c>
      <c r="M5" s="193" t="s">
        <v>23</v>
      </c>
      <c r="N5" s="193" t="s">
        <v>24</v>
      </c>
      <c r="O5" s="193" t="s">
        <v>25</v>
      </c>
      <c r="P5" s="193" t="s">
        <v>16</v>
      </c>
      <c r="Q5" s="193" t="s">
        <v>26</v>
      </c>
      <c r="R5" s="193" t="s">
        <v>27</v>
      </c>
      <c r="S5" s="193" t="s">
        <v>28</v>
      </c>
      <c r="T5" s="193" t="s">
        <v>29</v>
      </c>
      <c r="U5" s="193" t="s">
        <v>30</v>
      </c>
      <c r="V5" s="193" t="s">
        <v>31</v>
      </c>
      <c r="W5" s="225"/>
      <c r="X5" s="225"/>
      <c r="Y5" s="225"/>
      <c r="Z5" s="225"/>
      <c r="AA5" s="225"/>
      <c r="AB5" s="225"/>
      <c r="AC5" s="225"/>
      <c r="AD5" s="224"/>
      <c r="AE5" s="194" t="s">
        <v>32</v>
      </c>
      <c r="AF5" s="183"/>
    </row>
    <row s="206" customFormat="1" ht="95.0" customHeight="1" x14ac:dyDescent="0.15" r="6" spans="1:56">
      <c r="A6" s="188">
        <v>1</v>
      </c>
      <c r="B6" s="189" t="s">
        <v>33</v>
      </c>
      <c r="C6" s="188">
        <v>2017</v>
      </c>
      <c r="D6" s="189">
        <f>F6+H6</f>
        <v>6</v>
      </c>
      <c r="E6" s="189"/>
      <c r="F6" s="189"/>
      <c r="G6" s="189">
        <v>200</v>
      </c>
      <c r="H6" s="189">
        <v>6</v>
      </c>
      <c r="I6" s="189">
        <f>K6+M6+O6</f>
        <v>4.7780000000000005</v>
      </c>
      <c r="J6" s="188">
        <v>302</v>
      </c>
      <c r="K6" s="188">
        <v>1.51</v>
      </c>
      <c r="L6" s="188">
        <v>206</v>
      </c>
      <c r="M6" s="188">
        <v>1.648</v>
      </c>
      <c r="N6" s="188">
        <v>162</v>
      </c>
      <c r="O6" s="188">
        <v>1.62</v>
      </c>
      <c r="P6" s="188">
        <f>R6+T6+V6</f>
        <v>0.15</v>
      </c>
      <c r="Q6" s="188"/>
      <c r="R6" s="188"/>
      <c r="S6" s="188">
        <v>6</v>
      </c>
      <c r="T6" s="188">
        <v>0.06</v>
      </c>
      <c r="U6" s="188">
        <v>6</v>
      </c>
      <c r="V6" s="188">
        <v>0.09</v>
      </c>
      <c r="W6" s="189"/>
      <c r="X6" s="189"/>
      <c r="Y6" s="189"/>
      <c r="Z6" s="189"/>
      <c r="AA6" s="189"/>
      <c r="AB6" s="189"/>
      <c r="AC6" s="189"/>
      <c r="AD6" s="223">
        <f>D6+I6+P6+W6+Y6+Z6+AB6</f>
        <v>10.928</v>
      </c>
      <c r="AE6" s="188" t="s">
        <v>34</v>
      </c>
      <c r="AF6" s="186"/>
      <c r="AG6" s="185"/>
      <c r="AH6" s="185"/>
      <c r="AI6" s="185"/>
      <c r="AJ6" s="185"/>
      <c r="AK6" s="185"/>
      <c r="AL6" s="185"/>
      <c r="AM6" s="185"/>
      <c r="AN6" s="185"/>
      <c r="AO6" s="185"/>
      <c r="AP6" s="185"/>
      <c r="AQ6" s="185"/>
      <c r="AR6" s="185"/>
      <c r="AS6" s="185"/>
      <c r="AT6" s="185"/>
      <c r="AU6" s="185"/>
      <c r="AV6" s="185"/>
      <c r="AW6" s="185"/>
      <c r="AX6" s="185"/>
      <c r="AY6" s="185"/>
      <c r="AZ6" s="185"/>
      <c r="BA6" s="185"/>
      <c r="BB6" s="185"/>
      <c r="BC6" s="185"/>
      <c r="BD6" s="185"/>
    </row>
    <row s="190" customFormat="1" ht="95.0" customHeight="1" x14ac:dyDescent="0.15" r="7" spans="1:56">
      <c r="A7" s="191"/>
      <c r="B7" s="192" t="s">
        <v>16</v>
      </c>
      <c r="C7" s="192"/>
      <c r="D7" s="189">
        <f>F7+H7</f>
        <v>6</v>
      </c>
      <c r="E7" s="192"/>
      <c r="F7" s="192"/>
      <c r="G7" s="192">
        <v>200</v>
      </c>
      <c r="H7" s="192">
        <v>6</v>
      </c>
      <c r="I7" s="189">
        <f>K7+M7+O7</f>
        <v>4.7780000000000005</v>
      </c>
      <c r="J7" s="192">
        <f>SUM(J6:J6)</f>
        <v>302</v>
      </c>
      <c r="K7" s="192">
        <f>SUM(K6:K6)</f>
        <v>1.51</v>
      </c>
      <c r="L7" s="192">
        <f>SUM(L6:L6)</f>
        <v>206</v>
      </c>
      <c r="M7" s="192">
        <f>SUM(M6:M6)</f>
        <v>1.648</v>
      </c>
      <c r="N7" s="192">
        <f>SUM(N6:N6)</f>
        <v>162</v>
      </c>
      <c r="O7" s="192">
        <f>SUM(O6:O6)</f>
        <v>1.62</v>
      </c>
      <c r="P7" s="188">
        <f>R7+T7+V7</f>
        <v>0.15</v>
      </c>
      <c r="Q7" s="192"/>
      <c r="R7" s="192"/>
      <c r="S7" s="192">
        <f>SUM(S6:S6)</f>
        <v>6</v>
      </c>
      <c r="T7" s="192">
        <f>SUM(T6:T6)</f>
        <v>0.06</v>
      </c>
      <c r="U7" s="192">
        <f>SUM(U6:U6)</f>
        <v>6</v>
      </c>
      <c r="V7" s="192">
        <f>SUM(V6:V6)</f>
        <v>0.09</v>
      </c>
      <c r="W7" s="192"/>
      <c r="X7" s="192"/>
      <c r="Y7" s="192"/>
      <c r="Z7" s="192"/>
      <c r="AA7" s="192"/>
      <c r="AB7" s="192"/>
      <c r="AC7" s="192"/>
      <c r="AD7" s="192">
        <f>SUM(AD6:AD6)</f>
        <v>10.928</v>
      </c>
      <c r="AE7" s="191"/>
      <c r="AF7" s="186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</row>
    <row s="185" customFormat="1" ht="95.0" customHeight="1" x14ac:dyDescent="0.15" r="8" spans="1:32">
      <c r="A8" s="201">
        <v>2</v>
      </c>
      <c r="B8" s="203" t="s">
        <v>35</v>
      </c>
      <c r="C8" s="217" t="s">
        <v>36</v>
      </c>
      <c r="D8" s="189">
        <f>F8+H8</f>
        <v>0</v>
      </c>
      <c r="E8" s="201"/>
      <c r="F8" s="201"/>
      <c r="G8" s="201"/>
      <c r="H8" s="195"/>
      <c r="I8" s="189">
        <f>K8+M8+O8</f>
        <v>0.6965</v>
      </c>
      <c r="J8" s="201">
        <v>113</v>
      </c>
      <c r="K8" s="201">
        <v>0.2825</v>
      </c>
      <c r="L8" s="201">
        <v>6</v>
      </c>
      <c r="M8" s="201">
        <v>0.024</v>
      </c>
      <c r="N8" s="201">
        <v>78</v>
      </c>
      <c r="O8" s="201">
        <v>0.39</v>
      </c>
      <c r="P8" s="188">
        <f>R8+T8+V8</f>
        <v>0.405</v>
      </c>
      <c r="Q8" s="201">
        <v>0</v>
      </c>
      <c r="R8" s="201">
        <v>0</v>
      </c>
      <c r="S8" s="201">
        <v>0</v>
      </c>
      <c r="T8" s="201">
        <v>0</v>
      </c>
      <c r="U8" s="201">
        <v>54</v>
      </c>
      <c r="V8" s="201">
        <v>0.405</v>
      </c>
      <c r="W8" s="201"/>
      <c r="X8" s="201"/>
      <c r="Y8" s="201"/>
      <c r="Z8" s="220"/>
      <c r="AA8" s="220"/>
      <c r="AB8" s="220"/>
      <c r="AC8" s="220"/>
      <c r="AD8" s="201">
        <f>D8+I8+P8+Y8+W8+Z8+AB8+AC8</f>
        <v>1.1015000000000001</v>
      </c>
      <c r="AE8" s="194"/>
      <c r="AF8" s="186"/>
    </row>
    <row s="185" customFormat="1" ht="95.0" customHeight="1" x14ac:dyDescent="0.15" r="9" spans="1:32">
      <c r="A9" s="201">
        <v>3.0</v>
      </c>
      <c r="B9" s="203" t="s">
        <v>37</v>
      </c>
      <c r="C9" s="221" t="s">
        <v>38</v>
      </c>
      <c r="D9" s="189">
        <f>F9+H9</f>
        <v>0</v>
      </c>
      <c r="E9" s="201"/>
      <c r="F9" s="201"/>
      <c r="G9" s="201"/>
      <c r="H9" s="195"/>
      <c r="I9" s="189">
        <f>K9+M9+O9</f>
        <v>2.83</v>
      </c>
      <c r="J9" s="201">
        <v>0</v>
      </c>
      <c r="K9" s="201">
        <v>0</v>
      </c>
      <c r="L9" s="201">
        <v>60</v>
      </c>
      <c r="M9" s="201">
        <v>0.24</v>
      </c>
      <c r="N9" s="201">
        <v>518</v>
      </c>
      <c r="O9" s="201">
        <v>2.59</v>
      </c>
      <c r="P9" s="188">
        <f>R9+T9+V9</f>
        <v>0.6599999999999999</v>
      </c>
      <c r="Q9" s="201">
        <v>49</v>
      </c>
      <c r="R9" s="201">
        <v>0.1225</v>
      </c>
      <c r="S9" s="201">
        <v>58</v>
      </c>
      <c r="T9" s="201">
        <v>0.29</v>
      </c>
      <c r="U9" s="201">
        <v>33</v>
      </c>
      <c r="V9" s="201">
        <v>0.2475</v>
      </c>
      <c r="W9" s="201"/>
      <c r="X9" s="201"/>
      <c r="Y9" s="201"/>
      <c r="Z9" s="220"/>
      <c r="AA9" s="220"/>
      <c r="AB9" s="220"/>
      <c r="AC9" s="220"/>
      <c r="AD9" s="201">
        <f>D9+I9+P9+Y9+W9+Z9+AB9+AC9</f>
        <v>3.49</v>
      </c>
      <c r="AE9" s="194"/>
      <c r="AF9" s="186"/>
    </row>
    <row s="185" customFormat="1" ht="95.0" customHeight="1" x14ac:dyDescent="0.15" r="10" spans="1:32">
      <c r="A10" s="201">
        <v>4.0</v>
      </c>
      <c r="B10" s="203" t="s">
        <v>39</v>
      </c>
      <c r="C10" s="221" t="s">
        <v>40</v>
      </c>
      <c r="D10" s="189">
        <f>F10+H10</f>
        <v>0</v>
      </c>
      <c r="E10" s="201"/>
      <c r="F10" s="201"/>
      <c r="G10" s="201"/>
      <c r="H10" s="195"/>
      <c r="I10" s="189">
        <f>K10+M10+O10</f>
        <v>2.272</v>
      </c>
      <c r="J10" s="201">
        <v>0</v>
      </c>
      <c r="K10" s="201">
        <v>0</v>
      </c>
      <c r="L10" s="201">
        <v>78</v>
      </c>
      <c r="M10" s="201">
        <v>0.312</v>
      </c>
      <c r="N10" s="201">
        <v>392</v>
      </c>
      <c r="O10" s="201">
        <v>1.96</v>
      </c>
      <c r="P10" s="188">
        <f>R10+T10+V10</f>
        <v>0.42000000000000004</v>
      </c>
      <c r="Q10" s="201">
        <v>108</v>
      </c>
      <c r="R10" s="201">
        <v>0.27</v>
      </c>
      <c r="S10" s="201">
        <v>0</v>
      </c>
      <c r="T10" s="201">
        <v>0</v>
      </c>
      <c r="U10" s="201">
        <v>20</v>
      </c>
      <c r="V10" s="201">
        <v>0.15</v>
      </c>
      <c r="W10" s="201"/>
      <c r="X10" s="201"/>
      <c r="Y10" s="201"/>
      <c r="Z10" s="220"/>
      <c r="AA10" s="220"/>
      <c r="AB10" s="220"/>
      <c r="AC10" s="220"/>
      <c r="AD10" s="201">
        <f>D10+I10+P10+Y10+W10+Z10+AB10+AC10</f>
        <v>2.6919999999999997</v>
      </c>
      <c r="AE10" s="194"/>
      <c r="AF10" s="186"/>
    </row>
    <row s="185" customFormat="1" ht="95.0" customHeight="1" x14ac:dyDescent="0.15" r="11" spans="1:32">
      <c r="A11" s="201">
        <v>5.0</v>
      </c>
      <c r="B11" s="203" t="s">
        <v>41</v>
      </c>
      <c r="C11" s="217" t="s">
        <v>42</v>
      </c>
      <c r="D11" s="189">
        <f>F11+H11</f>
        <v>0</v>
      </c>
      <c r="E11" s="201"/>
      <c r="F11" s="201"/>
      <c r="G11" s="201"/>
      <c r="H11" s="195"/>
      <c r="I11" s="189">
        <f>K11+M11+O11</f>
        <v>0.258</v>
      </c>
      <c r="J11" s="201">
        <v>12</v>
      </c>
      <c r="K11" s="201">
        <v>0.03</v>
      </c>
      <c r="L11" s="201">
        <v>12</v>
      </c>
      <c r="M11" s="201">
        <v>0.048</v>
      </c>
      <c r="N11" s="201">
        <v>36</v>
      </c>
      <c r="O11" s="201">
        <v>0.18</v>
      </c>
      <c r="P11" s="188">
        <f>R11+T11+V11</f>
        <v>0.135</v>
      </c>
      <c r="Q11" s="201">
        <v>0</v>
      </c>
      <c r="R11" s="201">
        <v>0</v>
      </c>
      <c r="S11" s="201">
        <v>0</v>
      </c>
      <c r="T11" s="201">
        <v>0</v>
      </c>
      <c r="U11" s="201">
        <v>18</v>
      </c>
      <c r="V11" s="201">
        <v>0.135</v>
      </c>
      <c r="W11" s="201"/>
      <c r="X11" s="201"/>
      <c r="Y11" s="201"/>
      <c r="Z11" s="220"/>
      <c r="AA11" s="220"/>
      <c r="AB11" s="220"/>
      <c r="AC11" s="220"/>
      <c r="AD11" s="201">
        <f>D11+I11+P11+Y11+W11+Z11+AB11+AC11</f>
        <v>0.393</v>
      </c>
      <c r="AE11" s="194"/>
      <c r="AF11" s="186"/>
    </row>
    <row s="185" customFormat="1" ht="95.0" customHeight="1" x14ac:dyDescent="0.15" r="12" spans="1:32">
      <c r="A12" s="201">
        <v>6.0</v>
      </c>
      <c r="B12" s="213" t="s">
        <v>43</v>
      </c>
      <c r="C12" s="220">
        <v>2021.8</v>
      </c>
      <c r="D12" s="189">
        <f>F12+H12</f>
        <v>0</v>
      </c>
      <c r="E12" s="220"/>
      <c r="F12" s="220"/>
      <c r="G12" s="220"/>
      <c r="H12" s="220"/>
      <c r="I12" s="189">
        <f>K12+M12+O12</f>
        <v>2.297</v>
      </c>
      <c r="J12" s="220">
        <v>82</v>
      </c>
      <c r="K12" s="220">
        <v>0.205</v>
      </c>
      <c r="L12" s="220">
        <v>183</v>
      </c>
      <c r="M12" s="220">
        <v>0.732</v>
      </c>
      <c r="N12" s="220">
        <v>272</v>
      </c>
      <c r="O12" s="220">
        <v>1.36</v>
      </c>
      <c r="P12" s="188">
        <f>R12+T12+V12</f>
        <v>0.35250000000000004</v>
      </c>
      <c r="Q12" s="220">
        <v>78</v>
      </c>
      <c r="R12" s="220">
        <v>0.195</v>
      </c>
      <c r="S12" s="220">
        <v>6</v>
      </c>
      <c r="T12" s="220">
        <v>0.03</v>
      </c>
      <c r="U12" s="220">
        <v>17</v>
      </c>
      <c r="V12" s="220">
        <v>0.1275</v>
      </c>
      <c r="W12" s="220"/>
      <c r="X12" s="220"/>
      <c r="Y12" s="220"/>
      <c r="Z12" s="220"/>
      <c r="AA12" s="220"/>
      <c r="AB12" s="220"/>
      <c r="AC12" s="220"/>
      <c r="AD12" s="201">
        <f>D12+I12+P12+Y12+W12+Z12+AB12+AC12</f>
        <v>2.6495</v>
      </c>
      <c r="AE12" s="194"/>
      <c r="AF12" s="186"/>
    </row>
    <row s="185" customFormat="1" ht="82.0" customHeight="1" x14ac:dyDescent="0.15" r="13" spans="1:32">
      <c r="A13" s="201">
        <v>7.0</v>
      </c>
      <c r="B13" s="213" t="s">
        <v>44</v>
      </c>
      <c r="C13" s="220">
        <v>2021.8</v>
      </c>
      <c r="D13" s="189">
        <f>F13+H13</f>
        <v>0</v>
      </c>
      <c r="E13" s="220"/>
      <c r="F13" s="220"/>
      <c r="G13" s="220"/>
      <c r="H13" s="220"/>
      <c r="I13" s="189">
        <f>K13+M13+O13</f>
        <v>1.6345</v>
      </c>
      <c r="J13" s="220">
        <v>129</v>
      </c>
      <c r="K13" s="220">
        <v>0.3225</v>
      </c>
      <c r="L13" s="220">
        <v>108</v>
      </c>
      <c r="M13" s="220">
        <v>0.432</v>
      </c>
      <c r="N13" s="220">
        <v>176</v>
      </c>
      <c r="O13" s="220">
        <v>0.88</v>
      </c>
      <c r="P13" s="188">
        <f>R13+T13+V13</f>
        <v>0.135</v>
      </c>
      <c r="Q13" s="220">
        <v>0</v>
      </c>
      <c r="R13" s="220">
        <v>0</v>
      </c>
      <c r="S13" s="220">
        <v>0</v>
      </c>
      <c r="T13" s="220">
        <v>0</v>
      </c>
      <c r="U13" s="220">
        <v>18</v>
      </c>
      <c r="V13" s="220">
        <v>0.135</v>
      </c>
      <c r="W13" s="220"/>
      <c r="X13" s="220"/>
      <c r="Y13" s="220"/>
      <c r="Z13" s="220"/>
      <c r="AA13" s="220"/>
      <c r="AB13" s="220"/>
      <c r="AC13" s="220"/>
      <c r="AD13" s="201">
        <f>D13+I13+P13+Y13+W13+Z13+AB13+AC13</f>
        <v>1.7695</v>
      </c>
      <c r="AE13" s="194"/>
      <c r="AF13" s="186"/>
    </row>
    <row s="185" customFormat="1" ht="76.0" customHeight="1" x14ac:dyDescent="0.15" r="14" spans="1:32">
      <c r="A14" s="201">
        <v>8.0</v>
      </c>
      <c r="B14" s="213" t="s">
        <v>45</v>
      </c>
      <c r="C14" s="222" t="s">
        <v>46</v>
      </c>
      <c r="D14" s="189">
        <f>F14+H14</f>
        <v>0</v>
      </c>
      <c r="E14" s="220"/>
      <c r="F14" s="220"/>
      <c r="G14" s="220"/>
      <c r="H14" s="220"/>
      <c r="I14" s="189">
        <f>K14+M14+O14</f>
        <v>2.13</v>
      </c>
      <c r="J14" s="220">
        <v>0</v>
      </c>
      <c r="K14" s="220">
        <v>0</v>
      </c>
      <c r="L14" s="220">
        <v>90</v>
      </c>
      <c r="M14" s="220">
        <v>0.36</v>
      </c>
      <c r="N14" s="220">
        <v>354</v>
      </c>
      <c r="O14" s="220">
        <v>1.77</v>
      </c>
      <c r="P14" s="188">
        <f>R14+T14+V14</f>
        <v>0.1125</v>
      </c>
      <c r="Q14" s="220">
        <v>45</v>
      </c>
      <c r="R14" s="220">
        <v>0.1125</v>
      </c>
      <c r="S14" s="220">
        <v>0</v>
      </c>
      <c r="T14" s="220">
        <v>0</v>
      </c>
      <c r="U14" s="220">
        <v>0</v>
      </c>
      <c r="V14" s="220">
        <v>0</v>
      </c>
      <c r="W14" s="220"/>
      <c r="X14" s="220"/>
      <c r="Y14" s="220"/>
      <c r="Z14" s="220"/>
      <c r="AA14" s="220"/>
      <c r="AB14" s="220"/>
      <c r="AC14" s="220"/>
      <c r="AD14" s="201">
        <f>D14+I14+P14+Y14+W14+Z14+AB14+AC14</f>
        <v>2.2424999999999997</v>
      </c>
      <c r="AE14" s="194"/>
      <c r="AF14" s="186"/>
    </row>
    <row s="185" customFormat="1" ht="95.0" customHeight="1" x14ac:dyDescent="0.15" r="15" spans="1:32">
      <c r="A15" s="201">
        <v>9.0</v>
      </c>
      <c r="B15" s="203" t="s">
        <v>47</v>
      </c>
      <c r="C15" s="221" t="s">
        <v>48</v>
      </c>
      <c r="D15" s="189">
        <f>F15+H15</f>
        <v>0</v>
      </c>
      <c r="E15" s="201"/>
      <c r="F15" s="201"/>
      <c r="G15" s="201"/>
      <c r="H15" s="195"/>
      <c r="I15" s="189">
        <f>K15+M15+O15</f>
        <v>2.108</v>
      </c>
      <c r="J15" s="201">
        <v>30</v>
      </c>
      <c r="K15" s="201">
        <v>0.075</v>
      </c>
      <c r="L15" s="201">
        <v>32</v>
      </c>
      <c r="M15" s="201">
        <v>0.128</v>
      </c>
      <c r="N15" s="201">
        <v>381</v>
      </c>
      <c r="O15" s="201">
        <v>1.905</v>
      </c>
      <c r="P15" s="188">
        <f>R15+T15+V15</f>
        <v>1.125</v>
      </c>
      <c r="Q15" s="201">
        <v>0</v>
      </c>
      <c r="R15" s="201">
        <v>0</v>
      </c>
      <c r="S15" s="201">
        <v>0</v>
      </c>
      <c r="T15" s="201">
        <v>0</v>
      </c>
      <c r="U15" s="201">
        <v>150</v>
      </c>
      <c r="V15" s="201">
        <v>1.125</v>
      </c>
      <c r="W15" s="201"/>
      <c r="X15" s="201"/>
      <c r="Y15" s="201"/>
      <c r="Z15" s="220"/>
      <c r="AA15" s="220"/>
      <c r="AB15" s="220"/>
      <c r="AC15" s="220"/>
      <c r="AD15" s="201">
        <f>D15+I15+P15+Y15+W15+Z15+AB15+AC15</f>
        <v>3.233</v>
      </c>
      <c r="AE15" s="194"/>
      <c r="AF15" s="186"/>
    </row>
    <row s="185" customFormat="1" ht="95.0" customHeight="1" x14ac:dyDescent="0.15" r="16" spans="1:32">
      <c r="A16" s="201">
        <v>10.0</v>
      </c>
      <c r="B16" s="203" t="s">
        <v>49</v>
      </c>
      <c r="C16" s="221" t="s">
        <v>50</v>
      </c>
      <c r="D16" s="189">
        <f>F16+H16</f>
        <v>0</v>
      </c>
      <c r="E16" s="201"/>
      <c r="F16" s="201"/>
      <c r="G16" s="201"/>
      <c r="H16" s="195"/>
      <c r="I16" s="189">
        <f>K16+M16+O16</f>
        <v>2.642</v>
      </c>
      <c r="J16" s="201">
        <v>286</v>
      </c>
      <c r="K16" s="201">
        <v>0.715</v>
      </c>
      <c r="L16" s="201">
        <v>403</v>
      </c>
      <c r="M16" s="201">
        <v>1.612</v>
      </c>
      <c r="N16" s="201">
        <v>63</v>
      </c>
      <c r="O16" s="201">
        <v>0.315</v>
      </c>
      <c r="P16" s="188">
        <f>R16+T16+V16</f>
        <v>0.8125</v>
      </c>
      <c r="Q16" s="201">
        <v>217</v>
      </c>
      <c r="R16" s="201">
        <v>0.5425</v>
      </c>
      <c r="S16" s="201">
        <v>30</v>
      </c>
      <c r="T16" s="201">
        <v>0.15</v>
      </c>
      <c r="U16" s="201">
        <v>16</v>
      </c>
      <c r="V16" s="201">
        <v>0.12</v>
      </c>
      <c r="W16" s="201"/>
      <c r="X16" s="201"/>
      <c r="Y16" s="201"/>
      <c r="Z16" s="220"/>
      <c r="AA16" s="220"/>
      <c r="AB16" s="220"/>
      <c r="AC16" s="220"/>
      <c r="AD16" s="201">
        <f>D16+I16+P16+Y16+W16+Z16+AB16+AC16</f>
        <v>3.4545</v>
      </c>
      <c r="AE16" s="194"/>
      <c r="AF16" s="186"/>
    </row>
    <row s="185" customFormat="1" ht="95.0" customHeight="1" x14ac:dyDescent="0.15" r="17" spans="1:32">
      <c r="A17" s="201">
        <v>11.0</v>
      </c>
      <c r="B17" s="203" t="s">
        <v>51</v>
      </c>
      <c r="C17" s="221" t="s">
        <v>52</v>
      </c>
      <c r="D17" s="189">
        <f>F17+H17</f>
        <v>0</v>
      </c>
      <c r="E17" s="201"/>
      <c r="F17" s="201"/>
      <c r="G17" s="201"/>
      <c r="H17" s="195"/>
      <c r="I17" s="189">
        <f>K17+M17+O17</f>
        <v>0.7124999999999999</v>
      </c>
      <c r="J17" s="201">
        <v>27</v>
      </c>
      <c r="K17" s="201">
        <v>0.0675</v>
      </c>
      <c r="L17" s="201">
        <v>15</v>
      </c>
      <c r="M17" s="201">
        <v>0.06</v>
      </c>
      <c r="N17" s="201">
        <v>117</v>
      </c>
      <c r="O17" s="201">
        <v>0.585</v>
      </c>
      <c r="P17" s="188">
        <f>R17+T17+V17</f>
        <v>0.27</v>
      </c>
      <c r="Q17" s="201">
        <v>0</v>
      </c>
      <c r="R17" s="201">
        <v>0</v>
      </c>
      <c r="S17" s="201">
        <v>0</v>
      </c>
      <c r="T17" s="201">
        <v>0</v>
      </c>
      <c r="U17" s="201">
        <v>36</v>
      </c>
      <c r="V17" s="201">
        <v>0.27</v>
      </c>
      <c r="W17" s="201"/>
      <c r="X17" s="201"/>
      <c r="Y17" s="201"/>
      <c r="Z17" s="220"/>
      <c r="AA17" s="220"/>
      <c r="AB17" s="220"/>
      <c r="AC17" s="220"/>
      <c r="AD17" s="201">
        <f>D17+I17+P17+Y17+W17+Z17+AB17+AC17</f>
        <v>0.9824999999999999</v>
      </c>
      <c r="AE17" s="194"/>
      <c r="AF17" s="186"/>
    </row>
    <row s="185" customFormat="1" ht="95.0" customHeight="1" x14ac:dyDescent="0.15" r="18" spans="1:32">
      <c r="A18" s="201">
        <v>12.0</v>
      </c>
      <c r="B18" s="203" t="s">
        <v>53</v>
      </c>
      <c r="C18" s="221" t="s">
        <v>54</v>
      </c>
      <c r="D18" s="189">
        <f>F18+H18</f>
        <v>0</v>
      </c>
      <c r="E18" s="201"/>
      <c r="F18" s="201"/>
      <c r="G18" s="201"/>
      <c r="H18" s="195"/>
      <c r="I18" s="189">
        <f>K18+M18+O18</f>
        <v>0.7695000000000001</v>
      </c>
      <c r="J18" s="201">
        <v>81</v>
      </c>
      <c r="K18" s="201">
        <v>0.2025</v>
      </c>
      <c r="L18" s="201">
        <v>33</v>
      </c>
      <c r="M18" s="201">
        <v>0.132</v>
      </c>
      <c r="N18" s="201">
        <v>87</v>
      </c>
      <c r="O18" s="201">
        <v>0.435</v>
      </c>
      <c r="P18" s="188">
        <f>R18+T18+V18</f>
        <v>0.09</v>
      </c>
      <c r="Q18" s="201">
        <v>0</v>
      </c>
      <c r="R18" s="201">
        <v>0</v>
      </c>
      <c r="S18" s="201">
        <v>0</v>
      </c>
      <c r="T18" s="201">
        <v>0</v>
      </c>
      <c r="U18" s="201">
        <v>12</v>
      </c>
      <c r="V18" s="201">
        <v>0.09</v>
      </c>
      <c r="W18" s="201"/>
      <c r="X18" s="201"/>
      <c r="Y18" s="201"/>
      <c r="Z18" s="220"/>
      <c r="AA18" s="220"/>
      <c r="AB18" s="220"/>
      <c r="AC18" s="220"/>
      <c r="AD18" s="201">
        <f>D18+I18+P18+Y18+W18+Z18+AB18+AC18</f>
        <v>0.8595</v>
      </c>
      <c r="AE18" s="194"/>
      <c r="AF18" s="186"/>
    </row>
    <row s="185" customFormat="1" ht="95.0" customHeight="1" x14ac:dyDescent="0.15" r="19" spans="1:32">
      <c r="A19" s="201">
        <v>13.0</v>
      </c>
      <c r="B19" s="203" t="s">
        <v>55</v>
      </c>
      <c r="C19" s="221" t="s">
        <v>56</v>
      </c>
      <c r="D19" s="189">
        <f>F19+H19</f>
        <v>0</v>
      </c>
      <c r="E19" s="201"/>
      <c r="F19" s="201"/>
      <c r="G19" s="201"/>
      <c r="H19" s="195"/>
      <c r="I19" s="189">
        <f>K19+M19+O19</f>
        <v>0</v>
      </c>
      <c r="J19" s="201"/>
      <c r="K19" s="201"/>
      <c r="L19" s="201"/>
      <c r="M19" s="201"/>
      <c r="N19" s="201"/>
      <c r="O19" s="201"/>
      <c r="P19" s="188">
        <f>R19+T19+V19</f>
        <v>0</v>
      </c>
      <c r="Q19" s="201"/>
      <c r="R19" s="201"/>
      <c r="S19" s="201"/>
      <c r="T19" s="201"/>
      <c r="U19" s="201"/>
      <c r="V19" s="201"/>
      <c r="W19" s="201"/>
      <c r="X19" s="201">
        <v>770</v>
      </c>
      <c r="Y19" s="201">
        <v>2.31</v>
      </c>
      <c r="Z19" s="220"/>
      <c r="AA19" s="220"/>
      <c r="AB19" s="220"/>
      <c r="AC19" s="220"/>
      <c r="AD19" s="201">
        <f>D19+I19+P19+Y19+W19+Z19+AB19+AC19</f>
        <v>2.31</v>
      </c>
      <c r="AE19" s="194"/>
      <c r="AF19" s="186"/>
    </row>
    <row s="185" customFormat="1" ht="95.0" customHeight="1" x14ac:dyDescent="0.15" r="20" spans="1:32">
      <c r="A20" s="201">
        <v>14.0</v>
      </c>
      <c r="B20" s="203" t="s">
        <v>57</v>
      </c>
      <c r="C20" s="221" t="s">
        <v>58</v>
      </c>
      <c r="D20" s="189">
        <f>F20+H20</f>
        <v>0</v>
      </c>
      <c r="E20" s="201"/>
      <c r="F20" s="201"/>
      <c r="G20" s="201"/>
      <c r="H20" s="195"/>
      <c r="I20" s="189">
        <f>K20+M20+O20</f>
        <v>0</v>
      </c>
      <c r="J20" s="201"/>
      <c r="K20" s="201"/>
      <c r="L20" s="201"/>
      <c r="M20" s="201"/>
      <c r="N20" s="201"/>
      <c r="O20" s="201"/>
      <c r="P20" s="188">
        <f>R20+T20+V20</f>
        <v>0</v>
      </c>
      <c r="Q20" s="201"/>
      <c r="R20" s="201"/>
      <c r="S20" s="201"/>
      <c r="T20" s="201"/>
      <c r="U20" s="201"/>
      <c r="V20" s="201"/>
      <c r="W20" s="201"/>
      <c r="X20" s="201">
        <v>800</v>
      </c>
      <c r="Y20" s="201">
        <v>2.4</v>
      </c>
      <c r="Z20" s="220"/>
      <c r="AA20" s="220"/>
      <c r="AB20" s="220"/>
      <c r="AC20" s="220"/>
      <c r="AD20" s="201">
        <f>D20+I20+P20+Y20+W20+Z20+AB20+AC20</f>
        <v>2.4</v>
      </c>
      <c r="AE20" s="194"/>
      <c r="AF20" s="186"/>
    </row>
    <row s="185" customFormat="1" ht="95.0" customHeight="1" x14ac:dyDescent="0.15" r="21" spans="1:32">
      <c r="A21" s="201">
        <v>15.0</v>
      </c>
      <c r="B21" s="213" t="s">
        <v>59</v>
      </c>
      <c r="C21" s="220">
        <v>2018</v>
      </c>
      <c r="D21" s="189">
        <f>F21+H21</f>
        <v>0</v>
      </c>
      <c r="E21" s="220"/>
      <c r="F21" s="220"/>
      <c r="G21" s="220"/>
      <c r="H21" s="220"/>
      <c r="I21" s="189">
        <f>K21+M21+O21</f>
        <v>0</v>
      </c>
      <c r="J21" s="220"/>
      <c r="K21" s="220"/>
      <c r="L21" s="220"/>
      <c r="M21" s="220"/>
      <c r="N21" s="220"/>
      <c r="O21" s="220"/>
      <c r="P21" s="188">
        <f>R21+T21+V21</f>
        <v>0</v>
      </c>
      <c r="Q21" s="220"/>
      <c r="R21" s="220"/>
      <c r="S21" s="220"/>
      <c r="T21" s="220"/>
      <c r="U21" s="220"/>
      <c r="V21" s="220"/>
      <c r="W21" s="220"/>
      <c r="X21" s="220">
        <v>325</v>
      </c>
      <c r="Y21" s="220">
        <v>0.975</v>
      </c>
      <c r="Z21" s="220"/>
      <c r="AA21" s="220"/>
      <c r="AB21" s="220"/>
      <c r="AC21" s="220"/>
      <c r="AD21" s="201">
        <f>D21+I21+P21+Y21+W21+Z21+AB21+AC21</f>
        <v>0.975</v>
      </c>
      <c r="AE21" s="194"/>
      <c r="AF21" s="186"/>
    </row>
    <row s="185" customFormat="1" ht="95.0" customHeight="1" x14ac:dyDescent="0.15" r="22" spans="1:32">
      <c r="A22" s="201">
        <v>16.0</v>
      </c>
      <c r="B22" s="203" t="s">
        <v>60</v>
      </c>
      <c r="C22" s="195">
        <v>2022.8</v>
      </c>
      <c r="D22" s="189">
        <f>F22+H22</f>
        <v>0</v>
      </c>
      <c r="E22" s="195"/>
      <c r="F22" s="195"/>
      <c r="G22" s="195"/>
      <c r="H22" s="195"/>
      <c r="I22" s="189">
        <f>K22+M22+O22</f>
        <v>0</v>
      </c>
      <c r="J22" s="195"/>
      <c r="K22" s="195"/>
      <c r="L22" s="195"/>
      <c r="M22" s="195"/>
      <c r="N22" s="195"/>
      <c r="O22" s="195"/>
      <c r="P22" s="188">
        <f>R22+T22+V22</f>
        <v>0</v>
      </c>
      <c r="Q22" s="195"/>
      <c r="R22" s="195"/>
      <c r="S22" s="195"/>
      <c r="T22" s="195"/>
      <c r="U22" s="195"/>
      <c r="V22" s="195"/>
      <c r="W22" s="195"/>
      <c r="X22" s="195">
        <v>566.52</v>
      </c>
      <c r="Y22" s="195">
        <v>1.69956</v>
      </c>
      <c r="Z22" s="195"/>
      <c r="AA22" s="195"/>
      <c r="AB22" s="195"/>
      <c r="AC22" s="195"/>
      <c r="AD22" s="201">
        <f>D22+I22+P22+Y22+W22+Z22+AB22+AC22</f>
        <v>1.69956</v>
      </c>
      <c r="AE22" s="194"/>
      <c r="AF22" s="186"/>
    </row>
    <row s="185" customFormat="1" ht="95.0" customHeight="1" x14ac:dyDescent="0.15" r="23" spans="1:32">
      <c r="A23" s="201">
        <v>17.0</v>
      </c>
      <c r="B23" s="203" t="s">
        <v>61</v>
      </c>
      <c r="C23" s="220">
        <v>2022.8</v>
      </c>
      <c r="D23" s="189">
        <f>F23+H23</f>
        <v>0</v>
      </c>
      <c r="E23" s="220"/>
      <c r="F23" s="220"/>
      <c r="G23" s="220"/>
      <c r="H23" s="220"/>
      <c r="I23" s="189">
        <f>K23+M23+O23</f>
        <v>0</v>
      </c>
      <c r="J23" s="220"/>
      <c r="K23" s="220"/>
      <c r="L23" s="220"/>
      <c r="M23" s="220"/>
      <c r="N23" s="220"/>
      <c r="O23" s="220"/>
      <c r="P23" s="188">
        <f>R23+T23+V23</f>
        <v>0</v>
      </c>
      <c r="Q23" s="220"/>
      <c r="R23" s="220"/>
      <c r="S23" s="220"/>
      <c r="T23" s="220"/>
      <c r="U23" s="220"/>
      <c r="V23" s="220"/>
      <c r="W23" s="220"/>
      <c r="X23" s="220">
        <v>740</v>
      </c>
      <c r="Y23" s="220">
        <v>2.22</v>
      </c>
      <c r="Z23" s="220"/>
      <c r="AA23" s="220"/>
      <c r="AB23" s="220"/>
      <c r="AC23" s="220"/>
      <c r="AD23" s="201">
        <f>D23+I23+P23+Y23+W23+Z23+AB23+AC23</f>
        <v>2.22</v>
      </c>
      <c r="AE23" s="194"/>
      <c r="AF23" s="186"/>
    </row>
    <row s="185" customFormat="1" ht="95.0" customHeight="1" x14ac:dyDescent="0.15" r="24" spans="1:32">
      <c r="A24" s="201">
        <v>18.0</v>
      </c>
      <c r="B24" s="203" t="s">
        <v>62</v>
      </c>
      <c r="C24" s="220">
        <v>2022</v>
      </c>
      <c r="D24" s="189">
        <f>F24+H24</f>
        <v>0</v>
      </c>
      <c r="E24" s="220"/>
      <c r="F24" s="220"/>
      <c r="G24" s="220"/>
      <c r="H24" s="220"/>
      <c r="I24" s="189">
        <f>K24+M24+O24</f>
        <v>0</v>
      </c>
      <c r="J24" s="220"/>
      <c r="K24" s="220"/>
      <c r="L24" s="220"/>
      <c r="M24" s="220"/>
      <c r="N24" s="220"/>
      <c r="O24" s="220"/>
      <c r="P24" s="188">
        <f>R24+T24+V24</f>
        <v>0</v>
      </c>
      <c r="Q24" s="220"/>
      <c r="R24" s="220"/>
      <c r="S24" s="220"/>
      <c r="T24" s="220"/>
      <c r="U24" s="220"/>
      <c r="V24" s="220"/>
      <c r="W24" s="220"/>
      <c r="X24" s="220">
        <v>926.3</v>
      </c>
      <c r="Y24" s="220">
        <v>2.7789</v>
      </c>
      <c r="Z24" s="220"/>
      <c r="AA24" s="220"/>
      <c r="AB24" s="220"/>
      <c r="AC24" s="220"/>
      <c r="AD24" s="201">
        <v>2.7789</v>
      </c>
      <c r="AE24" s="194"/>
      <c r="AF24" s="186"/>
    </row>
    <row s="185" customFormat="1" ht="75.0" customHeight="1" x14ac:dyDescent="0.15" r="25" spans="1:32">
      <c r="A25" s="191"/>
      <c r="B25" s="192" t="s">
        <v>16</v>
      </c>
      <c r="C25" s="192"/>
      <c r="D25" s="189">
        <f>F25+H25</f>
        <v>0</v>
      </c>
      <c r="E25" s="192">
        <v>0</v>
      </c>
      <c r="F25" s="192">
        <v>0</v>
      </c>
      <c r="G25" s="192">
        <v>0</v>
      </c>
      <c r="H25" s="192">
        <v>0</v>
      </c>
      <c r="I25" s="189">
        <f>K25+M25+O25</f>
        <v>18.35</v>
      </c>
      <c r="J25" s="192">
        <f>SUM(J8:J24)</f>
        <v>760</v>
      </c>
      <c r="K25" s="192">
        <f>SUM(K8:K24)</f>
        <v>1.9</v>
      </c>
      <c r="L25" s="192">
        <f>SUM(L8:L24)</f>
        <v>1020</v>
      </c>
      <c r="M25" s="192">
        <f>SUM(M8:M24)</f>
        <v>4.08</v>
      </c>
      <c r="N25" s="192">
        <f>SUM(N8:N24)</f>
        <v>2474</v>
      </c>
      <c r="O25" s="192">
        <f>SUM(O8:O24)</f>
        <v>12.37</v>
      </c>
      <c r="P25" s="188">
        <f>R25+T25+V25</f>
        <v>4.5175</v>
      </c>
      <c r="Q25" s="192">
        <f>SUM(Q8:Q24)</f>
        <v>497</v>
      </c>
      <c r="R25" s="192">
        <f>SUM(R8:R24)</f>
        <v>1.2425000000000002</v>
      </c>
      <c r="S25" s="192">
        <f>SUM(S8:S24)</f>
        <v>94</v>
      </c>
      <c r="T25" s="192">
        <f>SUM(T8:T24)</f>
        <v>0.47</v>
      </c>
      <c r="U25" s="192">
        <f>SUM(U8:U24)</f>
        <v>374</v>
      </c>
      <c r="V25" s="192">
        <f>SUM(V8:V24)</f>
        <v>2.805</v>
      </c>
      <c r="W25" s="192">
        <f>SUM(W8:W24)</f>
        <v>0</v>
      </c>
      <c r="X25" s="192">
        <f>SUM(X8:X24)</f>
        <v>4127.82</v>
      </c>
      <c r="Y25" s="192">
        <f>SUM(Y8:Y24)</f>
        <v>12.38346</v>
      </c>
      <c r="Z25" s="192">
        <f>SUM(Z8:Z24)</f>
        <v>0</v>
      </c>
      <c r="AA25" s="192">
        <f>SUM(AA8:AA24)</f>
        <v>0</v>
      </c>
      <c r="AB25" s="192">
        <f>SUM(AB8:AB24)</f>
        <v>0</v>
      </c>
      <c r="AC25" s="192">
        <f>SUM(AC8:AC24)</f>
        <v>0</v>
      </c>
      <c r="AD25" s="192">
        <f>SUM(AD8:AD24)</f>
        <v>35.25096</v>
      </c>
      <c r="AE25" s="191"/>
      <c r="AF25" s="186"/>
    </row>
    <row s="218" customFormat="1" ht="95.0" customHeight="1" x14ac:dyDescent="0.15" r="26" spans="1:56">
      <c r="A26" s="214">
        <v>19</v>
      </c>
      <c r="B26" s="203" t="s">
        <v>63</v>
      </c>
      <c r="C26" s="204">
        <v>37712</v>
      </c>
      <c r="D26" s="189">
        <f>F26+H26</f>
        <v>0</v>
      </c>
      <c r="E26" s="214"/>
      <c r="F26" s="219"/>
      <c r="G26" s="201"/>
      <c r="H26" s="201"/>
      <c r="I26" s="189">
        <f>K26+M26+O26</f>
        <v>1.1655</v>
      </c>
      <c r="J26" s="201">
        <v>101</v>
      </c>
      <c r="K26" s="201">
        <f>(J26*50)/2/10000</f>
        <v>0.2525</v>
      </c>
      <c r="L26" s="201">
        <v>82</v>
      </c>
      <c r="M26" s="201">
        <f>(L26*80)/2/10000</f>
        <v>0.328</v>
      </c>
      <c r="N26" s="201">
        <v>117</v>
      </c>
      <c r="O26" s="201">
        <f>(N26*100)/2/10000</f>
        <v>0.585</v>
      </c>
      <c r="P26" s="188">
        <f>R26+T26+V26</f>
        <v>0.33</v>
      </c>
      <c r="Q26" s="201">
        <v>0</v>
      </c>
      <c r="R26" s="201">
        <f>Q26*50/2/10000</f>
        <v>0</v>
      </c>
      <c r="S26" s="201">
        <v>66</v>
      </c>
      <c r="T26" s="201">
        <f>S26*100/2/10000</f>
        <v>0.33</v>
      </c>
      <c r="U26" s="201">
        <v>0</v>
      </c>
      <c r="V26" s="201">
        <f>U26*150/2/10000</f>
        <v>0</v>
      </c>
      <c r="W26" s="214"/>
      <c r="X26" s="214"/>
      <c r="Y26" s="214"/>
      <c r="Z26" s="214"/>
      <c r="AA26" s="214"/>
      <c r="AB26" s="214"/>
      <c r="AC26" s="214"/>
      <c r="AD26" s="212">
        <v>1.4955</v>
      </c>
      <c r="AE26" s="214"/>
      <c r="AF26" s="211"/>
      <c r="AG26" s="210"/>
      <c r="AH26" s="210"/>
      <c r="AI26" s="210"/>
      <c r="AJ26" s="210"/>
      <c r="AK26" s="210"/>
      <c r="AL26" s="210"/>
      <c r="AM26" s="210"/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</row>
    <row s="210" customFormat="1" ht="95.0" customHeight="1" x14ac:dyDescent="0.15" r="27" spans="1:32">
      <c r="A27" s="214">
        <v>20.0</v>
      </c>
      <c r="B27" s="203" t="s">
        <v>64</v>
      </c>
      <c r="C27" s="204">
        <v>37043</v>
      </c>
      <c r="D27" s="189">
        <f>F27+H27</f>
        <v>0</v>
      </c>
      <c r="E27" s="201"/>
      <c r="F27" s="195"/>
      <c r="G27" s="201"/>
      <c r="H27" s="201"/>
      <c r="I27" s="189">
        <f>K27+M27+O27</f>
        <v>1.049</v>
      </c>
      <c r="J27" s="201">
        <v>12</v>
      </c>
      <c r="K27" s="201">
        <f>(J27*50)/2/10000</f>
        <v>0.03</v>
      </c>
      <c r="L27" s="201">
        <v>26</v>
      </c>
      <c r="M27" s="201">
        <f>(L27*80)/2/10000</f>
        <v>0.104</v>
      </c>
      <c r="N27" s="201">
        <v>183</v>
      </c>
      <c r="O27" s="201">
        <f>(N27*100)/2/10000</f>
        <v>0.915</v>
      </c>
      <c r="P27" s="188">
        <f>R27+T27+V27</f>
        <v>0.63</v>
      </c>
      <c r="Q27" s="201">
        <v>48</v>
      </c>
      <c r="R27" s="201">
        <f>Q27*50/2/10000</f>
        <v>0.12</v>
      </c>
      <c r="S27" s="201">
        <v>66</v>
      </c>
      <c r="T27" s="201">
        <f>S27*100/2/10000</f>
        <v>0.33</v>
      </c>
      <c r="U27" s="201">
        <v>24</v>
      </c>
      <c r="V27" s="201">
        <f>U27*150/2/10000</f>
        <v>0.18</v>
      </c>
      <c r="W27" s="201"/>
      <c r="X27" s="201"/>
      <c r="Y27" s="201"/>
      <c r="Z27" s="201"/>
      <c r="AA27" s="201"/>
      <c r="AB27" s="201"/>
      <c r="AC27" s="201"/>
      <c r="AD27" s="212">
        <v>1.679</v>
      </c>
      <c r="AE27" s="201"/>
      <c r="AF27" s="211"/>
    </row>
    <row s="210" customFormat="1" ht="95.0" customHeight="1" x14ac:dyDescent="0.15" r="28" spans="1:32">
      <c r="A28" s="214">
        <v>21.0</v>
      </c>
      <c r="B28" s="203" t="s">
        <v>65</v>
      </c>
      <c r="C28" s="202">
        <v>41699</v>
      </c>
      <c r="D28" s="189">
        <f>F28+H28</f>
        <v>0</v>
      </c>
      <c r="E28" s="201"/>
      <c r="F28" s="195"/>
      <c r="G28" s="201"/>
      <c r="H28" s="201"/>
      <c r="I28" s="189">
        <f>K28+M28+O28</f>
        <v>3.0949999999999998</v>
      </c>
      <c r="J28" s="201">
        <v>150</v>
      </c>
      <c r="K28" s="201">
        <f>(J28*50)/2/10000</f>
        <v>0.375</v>
      </c>
      <c r="L28" s="201">
        <v>345</v>
      </c>
      <c r="M28" s="201">
        <f>(L28*80)/2/10000</f>
        <v>1.38</v>
      </c>
      <c r="N28" s="201">
        <v>268</v>
      </c>
      <c r="O28" s="201">
        <f>(N28*100)/2/10000</f>
        <v>1.34</v>
      </c>
      <c r="P28" s="188">
        <f>R28+T28+V28</f>
        <v>0.78</v>
      </c>
      <c r="Q28" s="201">
        <v>84</v>
      </c>
      <c r="R28" s="201">
        <f>Q28*50/2/10000</f>
        <v>0.21</v>
      </c>
      <c r="S28" s="201">
        <v>24</v>
      </c>
      <c r="T28" s="201">
        <f>S28*100/2/10000</f>
        <v>0.12</v>
      </c>
      <c r="U28" s="201">
        <v>60</v>
      </c>
      <c r="V28" s="201">
        <f>U28*150/2/10000</f>
        <v>0.45</v>
      </c>
      <c r="W28" s="201"/>
      <c r="X28" s="201"/>
      <c r="Y28" s="201"/>
      <c r="Z28" s="201"/>
      <c r="AA28" s="201"/>
      <c r="AB28" s="201"/>
      <c r="AC28" s="201"/>
      <c r="AD28" s="212">
        <v>3.875</v>
      </c>
      <c r="AE28" s="201"/>
      <c r="AF28" s="211"/>
    </row>
    <row s="210" customFormat="1" ht="95.0" customHeight="1" x14ac:dyDescent="0.15" r="29" spans="1:32">
      <c r="A29" s="214">
        <v>22.0</v>
      </c>
      <c r="B29" s="203" t="s">
        <v>66</v>
      </c>
      <c r="C29" s="202">
        <v>44228</v>
      </c>
      <c r="D29" s="189">
        <f>F29+H29</f>
        <v>0.45</v>
      </c>
      <c r="E29" s="201"/>
      <c r="F29" s="201"/>
      <c r="G29" s="201">
        <v>60</v>
      </c>
      <c r="H29" s="201">
        <f>G29*1500/5/2/2/10000</f>
        <v>0.45</v>
      </c>
      <c r="I29" s="189">
        <f>K29+M29+O29</f>
        <v>0.6815</v>
      </c>
      <c r="J29" s="201">
        <v>79</v>
      </c>
      <c r="K29" s="201">
        <f>(J29*50)/2/10000</f>
        <v>0.1975</v>
      </c>
      <c r="L29" s="201">
        <v>56</v>
      </c>
      <c r="M29" s="201">
        <f>(L29*80)/2/10000</f>
        <v>0.224</v>
      </c>
      <c r="N29" s="201">
        <v>52</v>
      </c>
      <c r="O29" s="201">
        <f>(N29*100)/2/10000</f>
        <v>0.26</v>
      </c>
      <c r="P29" s="188">
        <f>R29+T29+V29</f>
        <v>0.28500000000000003</v>
      </c>
      <c r="Q29" s="201">
        <v>24</v>
      </c>
      <c r="R29" s="201">
        <f>Q29*50/2/10000</f>
        <v>0.06</v>
      </c>
      <c r="S29" s="201">
        <v>0</v>
      </c>
      <c r="T29" s="201">
        <f>S29*100/2/10000</f>
        <v>0</v>
      </c>
      <c r="U29" s="201">
        <v>30</v>
      </c>
      <c r="V29" s="201">
        <f>U29*150/2/10000</f>
        <v>0.225</v>
      </c>
      <c r="W29" s="201"/>
      <c r="X29" s="201"/>
      <c r="Y29" s="201"/>
      <c r="Z29" s="201"/>
      <c r="AA29" s="201"/>
      <c r="AB29" s="201"/>
      <c r="AC29" s="201"/>
      <c r="AD29" s="212">
        <v>1.4165</v>
      </c>
      <c r="AE29" s="201"/>
      <c r="AF29" s="211"/>
    </row>
    <row s="210" customFormat="1" ht="95.0" customHeight="1" x14ac:dyDescent="0.15" r="30" spans="1:32">
      <c r="A30" s="214">
        <v>23.0</v>
      </c>
      <c r="B30" s="203" t="s">
        <v>67</v>
      </c>
      <c r="C30" s="217" t="s">
        <v>68</v>
      </c>
      <c r="D30" s="189">
        <f>F30+H30</f>
        <v>1.125</v>
      </c>
      <c r="E30" s="201"/>
      <c r="F30" s="201"/>
      <c r="G30" s="201">
        <v>150</v>
      </c>
      <c r="H30" s="201">
        <f>G30*1500/5/2/2/10000</f>
        <v>1.125</v>
      </c>
      <c r="I30" s="189">
        <f>K30+M30+O30</f>
        <v>3.0795</v>
      </c>
      <c r="J30" s="201">
        <v>245</v>
      </c>
      <c r="K30" s="201">
        <f>(J30*50)/2/10000</f>
        <v>0.6125</v>
      </c>
      <c r="L30" s="201">
        <v>373</v>
      </c>
      <c r="M30" s="201">
        <f>(L30*80)/2/10000</f>
        <v>1.492</v>
      </c>
      <c r="N30" s="201">
        <v>195</v>
      </c>
      <c r="O30" s="201">
        <f>(N30*100)/2/10000</f>
        <v>0.975</v>
      </c>
      <c r="P30" s="188">
        <f>R30+T30+V30</f>
        <v>0.7050000000000001</v>
      </c>
      <c r="Q30" s="201">
        <v>66</v>
      </c>
      <c r="R30" s="201">
        <f>Q30*50/2/10000</f>
        <v>0.165</v>
      </c>
      <c r="S30" s="201">
        <v>0</v>
      </c>
      <c r="T30" s="201">
        <f>S30*100/2/10000</f>
        <v>0</v>
      </c>
      <c r="U30" s="201">
        <v>72</v>
      </c>
      <c r="V30" s="201">
        <f>U30*150/2/10000</f>
        <v>0.54</v>
      </c>
      <c r="W30" s="201"/>
      <c r="X30" s="201"/>
      <c r="Y30" s="201"/>
      <c r="Z30" s="201"/>
      <c r="AA30" s="201"/>
      <c r="AB30" s="201"/>
      <c r="AC30" s="201"/>
      <c r="AD30" s="212">
        <v>4.9095</v>
      </c>
      <c r="AE30" s="201"/>
      <c r="AF30" s="211"/>
    </row>
    <row s="210" customFormat="1" ht="106.0" customHeight="1" x14ac:dyDescent="0.15" r="31" spans="1:32">
      <c r="A31" s="214">
        <v>24.0</v>
      </c>
      <c r="B31" s="203" t="s">
        <v>69</v>
      </c>
      <c r="C31" s="217" t="s">
        <v>68</v>
      </c>
      <c r="D31" s="189">
        <f>F31+H31</f>
        <v>0.5925</v>
      </c>
      <c r="E31" s="201"/>
      <c r="F31" s="201"/>
      <c r="G31" s="201">
        <v>79</v>
      </c>
      <c r="H31" s="201">
        <f>G31*1500/5/2/2/10000</f>
        <v>0.5925</v>
      </c>
      <c r="I31" s="189">
        <f>K31+M31+O31</f>
        <v>0.6905</v>
      </c>
      <c r="J31" s="201">
        <v>45</v>
      </c>
      <c r="K31" s="201">
        <f>(J31*50)/2/10000</f>
        <v>0.1125</v>
      </c>
      <c r="L31" s="201">
        <v>52</v>
      </c>
      <c r="M31" s="201">
        <f>(L31*80)/2/10000</f>
        <v>0.208</v>
      </c>
      <c r="N31" s="201">
        <v>74</v>
      </c>
      <c r="O31" s="201">
        <f>(N31*100)/2/10000</f>
        <v>0.37</v>
      </c>
      <c r="P31" s="188">
        <f>R31+T31+V31</f>
        <v>0.375</v>
      </c>
      <c r="Q31" s="201">
        <v>6</v>
      </c>
      <c r="R31" s="201">
        <f>Q31*50/2/10000</f>
        <v>0.015</v>
      </c>
      <c r="S31" s="201">
        <v>0</v>
      </c>
      <c r="T31" s="201">
        <f>S31*100/2/10000</f>
        <v>0</v>
      </c>
      <c r="U31" s="201">
        <v>48</v>
      </c>
      <c r="V31" s="201">
        <f>U31*150/2/10000</f>
        <v>0.36</v>
      </c>
      <c r="W31" s="201"/>
      <c r="X31" s="201"/>
      <c r="Y31" s="201"/>
      <c r="Z31" s="201"/>
      <c r="AA31" s="201"/>
      <c r="AB31" s="201"/>
      <c r="AC31" s="201"/>
      <c r="AD31" s="212">
        <v>1.658</v>
      </c>
      <c r="AE31" s="201"/>
      <c r="AF31" s="211"/>
    </row>
    <row s="210" customFormat="1" ht="95.0" customHeight="1" x14ac:dyDescent="0.15" r="32" spans="1:32">
      <c r="A32" s="214">
        <v>25.0</v>
      </c>
      <c r="B32" s="216" t="s">
        <v>70</v>
      </c>
      <c r="C32" s="204">
        <v>43709</v>
      </c>
      <c r="D32" s="189">
        <f>F32+H32</f>
        <v>0</v>
      </c>
      <c r="E32" s="201"/>
      <c r="F32" s="201"/>
      <c r="G32" s="201"/>
      <c r="H32" s="201"/>
      <c r="I32" s="189">
        <f>K32+M32+O32</f>
        <v>0</v>
      </c>
      <c r="J32" s="201"/>
      <c r="K32" s="201"/>
      <c r="L32" s="201"/>
      <c r="M32" s="201"/>
      <c r="N32" s="201"/>
      <c r="O32" s="201"/>
      <c r="P32" s="188">
        <f>R32+T32+V32</f>
        <v>0</v>
      </c>
      <c r="Q32" s="201"/>
      <c r="R32" s="201"/>
      <c r="S32" s="201"/>
      <c r="T32" s="201"/>
      <c r="U32" s="201"/>
      <c r="V32" s="201"/>
      <c r="W32" s="201"/>
      <c r="X32" s="201">
        <v>460</v>
      </c>
      <c r="Y32" s="201">
        <f>(X32*10*6)/2/10000</f>
        <v>1.38</v>
      </c>
      <c r="Z32" s="201"/>
      <c r="AA32" s="201"/>
      <c r="AB32" s="201"/>
      <c r="AC32" s="201"/>
      <c r="AD32" s="212">
        <v>1.38</v>
      </c>
      <c r="AE32" s="201"/>
      <c r="AF32" s="211"/>
    </row>
    <row s="210" customFormat="1" ht="95.0" customHeight="1" x14ac:dyDescent="0.15" r="33" spans="1:32">
      <c r="A33" s="214">
        <v>26.0</v>
      </c>
      <c r="B33" s="216" t="s">
        <v>71</v>
      </c>
      <c r="C33" s="204">
        <v>43405</v>
      </c>
      <c r="D33" s="189">
        <f>F33+H33</f>
        <v>0</v>
      </c>
      <c r="E33" s="201"/>
      <c r="F33" s="201"/>
      <c r="G33" s="201"/>
      <c r="H33" s="201"/>
      <c r="I33" s="189">
        <f>K33+M33+O33</f>
        <v>0</v>
      </c>
      <c r="J33" s="201"/>
      <c r="K33" s="201"/>
      <c r="L33" s="201"/>
      <c r="M33" s="201"/>
      <c r="N33" s="201"/>
      <c r="O33" s="201"/>
      <c r="P33" s="188">
        <f>R33+T33+V33</f>
        <v>0</v>
      </c>
      <c r="Q33" s="201"/>
      <c r="R33" s="201"/>
      <c r="S33" s="201"/>
      <c r="T33" s="201"/>
      <c r="U33" s="201"/>
      <c r="V33" s="201"/>
      <c r="W33" s="201"/>
      <c r="X33" s="201">
        <v>600</v>
      </c>
      <c r="Y33" s="201">
        <f>(X33*10*6)/2/10000</f>
        <v>1.8</v>
      </c>
      <c r="Z33" s="201"/>
      <c r="AA33" s="201"/>
      <c r="AB33" s="201"/>
      <c r="AC33" s="201"/>
      <c r="AD33" s="212">
        <v>1.8</v>
      </c>
      <c r="AE33" s="201"/>
      <c r="AF33" s="211"/>
    </row>
    <row s="210" customFormat="1" ht="95.0" customHeight="1" x14ac:dyDescent="0.15" r="34" spans="1:32">
      <c r="A34" s="214">
        <v>27.0</v>
      </c>
      <c r="B34" s="216" t="s">
        <v>72</v>
      </c>
      <c r="C34" s="204">
        <v>43586</v>
      </c>
      <c r="D34" s="189">
        <f>F34+H34</f>
        <v>0</v>
      </c>
      <c r="E34" s="201"/>
      <c r="F34" s="201"/>
      <c r="G34" s="201"/>
      <c r="H34" s="201"/>
      <c r="I34" s="189">
        <f>K34+M34+O34</f>
        <v>0</v>
      </c>
      <c r="J34" s="201"/>
      <c r="K34" s="201"/>
      <c r="L34" s="201"/>
      <c r="M34" s="201"/>
      <c r="N34" s="201"/>
      <c r="O34" s="201"/>
      <c r="P34" s="188">
        <f>R34+T34+V34</f>
        <v>0</v>
      </c>
      <c r="Q34" s="201"/>
      <c r="R34" s="201"/>
      <c r="S34" s="201"/>
      <c r="T34" s="201"/>
      <c r="U34" s="201"/>
      <c r="V34" s="201"/>
      <c r="W34" s="201"/>
      <c r="X34" s="201">
        <v>300</v>
      </c>
      <c r="Y34" s="201">
        <f>(X34*10*6)/2/10000</f>
        <v>0.9</v>
      </c>
      <c r="Z34" s="201"/>
      <c r="AA34" s="201"/>
      <c r="AB34" s="201"/>
      <c r="AC34" s="201"/>
      <c r="AD34" s="212">
        <v>0.9</v>
      </c>
      <c r="AE34" s="201"/>
      <c r="AF34" s="211"/>
    </row>
    <row s="210" customFormat="1" ht="95.0" customHeight="1" x14ac:dyDescent="0.15" r="35" spans="1:32">
      <c r="A35" s="214">
        <v>28.0</v>
      </c>
      <c r="B35" s="215" t="s">
        <v>73</v>
      </c>
      <c r="C35" s="204">
        <v>45261</v>
      </c>
      <c r="D35" s="189">
        <f>F35+H35</f>
        <v>0</v>
      </c>
      <c r="E35" s="201"/>
      <c r="F35" s="201"/>
      <c r="G35" s="201"/>
      <c r="H35" s="201"/>
      <c r="I35" s="189">
        <f>K35+M35+O35</f>
        <v>0</v>
      </c>
      <c r="J35" s="201"/>
      <c r="K35" s="201"/>
      <c r="L35" s="201"/>
      <c r="M35" s="201"/>
      <c r="N35" s="201"/>
      <c r="O35" s="201"/>
      <c r="P35" s="188">
        <f>R35+T35+V35</f>
        <v>0</v>
      </c>
      <c r="Q35" s="201"/>
      <c r="R35" s="201"/>
      <c r="S35" s="201"/>
      <c r="T35" s="201"/>
      <c r="U35" s="201"/>
      <c r="V35" s="201"/>
      <c r="W35" s="201"/>
      <c r="X35" s="201">
        <v>700</v>
      </c>
      <c r="Y35" s="201">
        <f>(X35*10*6)/2/10000</f>
        <v>2.1</v>
      </c>
      <c r="Z35" s="201"/>
      <c r="AA35" s="201"/>
      <c r="AB35" s="201"/>
      <c r="AC35" s="201"/>
      <c r="AD35" s="212">
        <v>2.1</v>
      </c>
      <c r="AE35" s="201"/>
      <c r="AF35" s="211"/>
    </row>
    <row s="210" customFormat="1" ht="95.0" customHeight="1" x14ac:dyDescent="0.15" r="36" spans="1:32">
      <c r="A36" s="214">
        <v>29.0</v>
      </c>
      <c r="B36" s="215" t="s">
        <v>74</v>
      </c>
      <c r="C36" s="204">
        <v>43709</v>
      </c>
      <c r="D36" s="189">
        <f>F36+H36</f>
        <v>0</v>
      </c>
      <c r="E36" s="201"/>
      <c r="F36" s="201"/>
      <c r="G36" s="201"/>
      <c r="H36" s="201"/>
      <c r="I36" s="189">
        <f>K36+M36+O36</f>
        <v>0</v>
      </c>
      <c r="J36" s="201"/>
      <c r="K36" s="201"/>
      <c r="L36" s="201"/>
      <c r="M36" s="201"/>
      <c r="N36" s="201"/>
      <c r="O36" s="201"/>
      <c r="P36" s="188">
        <f>R36+T36+V36</f>
        <v>0</v>
      </c>
      <c r="Q36" s="201"/>
      <c r="R36" s="201"/>
      <c r="S36" s="201"/>
      <c r="T36" s="201"/>
      <c r="U36" s="201"/>
      <c r="V36" s="201"/>
      <c r="W36" s="201"/>
      <c r="X36" s="201">
        <v>320</v>
      </c>
      <c r="Y36" s="201">
        <f>(X36*10*6)/2/10000</f>
        <v>0.96</v>
      </c>
      <c r="Z36" s="201"/>
      <c r="AA36" s="201"/>
      <c r="AB36" s="201"/>
      <c r="AC36" s="201"/>
      <c r="AD36" s="212">
        <v>0.96</v>
      </c>
      <c r="AE36" s="201"/>
      <c r="AF36" s="211"/>
    </row>
    <row s="210" customFormat="1" ht="95.0" customHeight="1" x14ac:dyDescent="0.15" r="37" spans="1:32">
      <c r="A37" s="214">
        <v>30.0</v>
      </c>
      <c r="B37" s="215" t="s">
        <v>75</v>
      </c>
      <c r="C37" s="204">
        <v>43709</v>
      </c>
      <c r="D37" s="189">
        <f>F37+H37</f>
        <v>0</v>
      </c>
      <c r="E37" s="201"/>
      <c r="F37" s="201"/>
      <c r="G37" s="201"/>
      <c r="H37" s="201"/>
      <c r="I37" s="189">
        <f>K37+M37+O37</f>
        <v>0</v>
      </c>
      <c r="J37" s="201"/>
      <c r="K37" s="201"/>
      <c r="L37" s="201"/>
      <c r="M37" s="201"/>
      <c r="N37" s="201"/>
      <c r="O37" s="201"/>
      <c r="P37" s="188">
        <f>R37+T37+V37</f>
        <v>0</v>
      </c>
      <c r="Q37" s="201"/>
      <c r="R37" s="201"/>
      <c r="S37" s="201"/>
      <c r="T37" s="201"/>
      <c r="U37" s="201"/>
      <c r="V37" s="201"/>
      <c r="W37" s="201"/>
      <c r="X37" s="201">
        <v>300</v>
      </c>
      <c r="Y37" s="201">
        <f>(X37*10*6)/2/10000</f>
        <v>0.9</v>
      </c>
      <c r="Z37" s="201"/>
      <c r="AA37" s="201"/>
      <c r="AB37" s="201"/>
      <c r="AC37" s="201"/>
      <c r="AD37" s="212">
        <v>0.9</v>
      </c>
      <c r="AE37" s="201"/>
      <c r="AF37" s="211"/>
    </row>
    <row s="210" customFormat="1" ht="95.0" customHeight="1" x14ac:dyDescent="0.15" r="38" spans="1:32">
      <c r="A38" s="214">
        <v>31.0</v>
      </c>
      <c r="B38" s="213" t="s">
        <v>76</v>
      </c>
      <c r="C38" s="204">
        <v>43647</v>
      </c>
      <c r="D38" s="189">
        <f>F38+H38</f>
        <v>0</v>
      </c>
      <c r="E38" s="201"/>
      <c r="F38" s="201"/>
      <c r="G38" s="201"/>
      <c r="H38" s="201"/>
      <c r="I38" s="189">
        <f>K38+M38+O38</f>
        <v>0</v>
      </c>
      <c r="J38" s="201"/>
      <c r="K38" s="201"/>
      <c r="L38" s="201"/>
      <c r="M38" s="201"/>
      <c r="N38" s="201"/>
      <c r="O38" s="201"/>
      <c r="P38" s="188">
        <f>R38+T38+V38</f>
        <v>0</v>
      </c>
      <c r="Q38" s="201"/>
      <c r="R38" s="201"/>
      <c r="S38" s="201"/>
      <c r="T38" s="201"/>
      <c r="U38" s="201"/>
      <c r="V38" s="201"/>
      <c r="W38" s="201"/>
      <c r="X38" s="201">
        <v>560</v>
      </c>
      <c r="Y38" s="201">
        <f>(X38*10*6)/2/10000</f>
        <v>1.68</v>
      </c>
      <c r="Z38" s="201"/>
      <c r="AA38" s="201"/>
      <c r="AB38" s="201"/>
      <c r="AC38" s="201"/>
      <c r="AD38" s="212">
        <v>1.68</v>
      </c>
      <c r="AE38" s="201"/>
      <c r="AF38" s="211"/>
    </row>
    <row s="185" customFormat="1" ht="75.0" customHeight="1" x14ac:dyDescent="0.15" r="39" spans="1:32">
      <c r="A39" s="191"/>
      <c r="B39" s="192" t="s">
        <v>16</v>
      </c>
      <c r="C39" s="209"/>
      <c r="D39" s="189">
        <f>F39+H39</f>
        <v>2.1675</v>
      </c>
      <c r="E39" s="191">
        <f>SUM(E26:E38)</f>
        <v>0</v>
      </c>
      <c r="F39" s="191">
        <f>SUM(F26:F38)</f>
        <v>0</v>
      </c>
      <c r="G39" s="191">
        <f>SUM(G26:G38)</f>
        <v>289</v>
      </c>
      <c r="H39" s="191">
        <f>SUM(H26:H38)</f>
        <v>2.1675</v>
      </c>
      <c r="I39" s="189">
        <f>K39+M39+O39</f>
        <v>9.761</v>
      </c>
      <c r="J39" s="191">
        <f>SUM(J26:J38)</f>
        <v>632</v>
      </c>
      <c r="K39" s="191">
        <f>SUM(K26:K38)</f>
        <v>1.58</v>
      </c>
      <c r="L39" s="191">
        <f>SUM(L26:L38)</f>
        <v>934</v>
      </c>
      <c r="M39" s="191">
        <f>SUM(M26:M38)</f>
        <v>3.736</v>
      </c>
      <c r="N39" s="191">
        <f>SUM(N26:N38)</f>
        <v>889</v>
      </c>
      <c r="O39" s="191">
        <f>SUM(O26:O38)</f>
        <v>4.444999999999999</v>
      </c>
      <c r="P39" s="188">
        <f>R39+T39+V39</f>
        <v>3.105</v>
      </c>
      <c r="Q39" s="191">
        <f>SUM(Q26:Q38)</f>
        <v>228</v>
      </c>
      <c r="R39" s="191">
        <f>SUM(R26:R38)</f>
        <v>0.57</v>
      </c>
      <c r="S39" s="191">
        <f>SUM(S26:S38)</f>
        <v>156</v>
      </c>
      <c r="T39" s="191">
        <f>SUM(T26:T38)</f>
        <v>0.78</v>
      </c>
      <c r="U39" s="191">
        <f>SUM(U26:U38)</f>
        <v>234</v>
      </c>
      <c r="V39" s="191">
        <f>SUM(V26:V38)</f>
        <v>1.755</v>
      </c>
      <c r="W39" s="191">
        <f>SUM(W26:W38)</f>
        <v>0</v>
      </c>
      <c r="X39" s="191">
        <f>SUM(X26:X38)</f>
        <v>3240</v>
      </c>
      <c r="Y39" s="191">
        <f>SUM(Y26:Y38)</f>
        <v>9.719999999999999</v>
      </c>
      <c r="Z39" s="191">
        <f>SUM(Z26:Z38)</f>
        <v>0</v>
      </c>
      <c r="AA39" s="191">
        <f>SUM(AA26:AA38)</f>
        <v>0</v>
      </c>
      <c r="AB39" s="191">
        <f>SUM(AB26:AB38)</f>
        <v>0</v>
      </c>
      <c r="AC39" s="191">
        <f>SUM(AC26:AC38)</f>
        <v>0</v>
      </c>
      <c r="AD39" s="191">
        <f>SUM(AD26:AD38)</f>
        <v>24.753500000000003</v>
      </c>
      <c r="AE39" s="191"/>
      <c r="AF39" s="186"/>
    </row>
    <row s="206" customFormat="1" ht="95.0" customHeight="1" x14ac:dyDescent="0.15" r="40" spans="1:56">
      <c r="A40" s="193">
        <v>32</v>
      </c>
      <c r="B40" s="195" t="s">
        <v>77</v>
      </c>
      <c r="C40" s="193" t="s">
        <v>78</v>
      </c>
      <c r="D40" s="189">
        <f>F40+H40</f>
        <v>0.9</v>
      </c>
      <c r="E40" s="194"/>
      <c r="F40" s="193"/>
      <c r="G40" s="193">
        <v>60</v>
      </c>
      <c r="H40" s="193">
        <v>0.9</v>
      </c>
      <c r="I40" s="189">
        <f>K40+M40+O40</f>
        <v>1.045</v>
      </c>
      <c r="J40" s="193">
        <v>24</v>
      </c>
      <c r="K40" s="193">
        <v>0.06</v>
      </c>
      <c r="L40" s="193">
        <v>105</v>
      </c>
      <c r="M40" s="193">
        <v>0.42</v>
      </c>
      <c r="N40" s="193">
        <v>113</v>
      </c>
      <c r="O40" s="193">
        <v>0.565</v>
      </c>
      <c r="P40" s="188">
        <f>R40+T40+V40</f>
        <v>0.3</v>
      </c>
      <c r="Q40" s="193">
        <v>24</v>
      </c>
      <c r="R40" s="193">
        <v>0.06</v>
      </c>
      <c r="S40" s="193">
        <v>3</v>
      </c>
      <c r="T40" s="193">
        <v>0.015</v>
      </c>
      <c r="U40" s="193">
        <v>30</v>
      </c>
      <c r="V40" s="193">
        <v>0.225</v>
      </c>
      <c r="W40" s="193"/>
      <c r="X40" s="193"/>
      <c r="Y40" s="193"/>
      <c r="Z40" s="193"/>
      <c r="AA40" s="193"/>
      <c r="AB40" s="193"/>
      <c r="AC40" s="193"/>
      <c r="AD40" s="193">
        <v>2.245</v>
      </c>
      <c r="AE40" s="189"/>
      <c r="AF40" s="186"/>
      <c r="AG40" s="185"/>
      <c r="AH40" s="185"/>
      <c r="AI40" s="185"/>
      <c r="AJ40" s="185"/>
      <c r="AK40" s="185"/>
      <c r="AL40" s="185"/>
      <c r="AM40" s="185"/>
      <c r="AN40" s="185"/>
      <c r="AO40" s="185"/>
      <c r="AP40" s="185"/>
      <c r="AQ40" s="185"/>
      <c r="AR40" s="185"/>
      <c r="AS40" s="185"/>
      <c r="AT40" s="185"/>
      <c r="AU40" s="185"/>
      <c r="AV40" s="185"/>
      <c r="AW40" s="185"/>
      <c r="AX40" s="185"/>
      <c r="AY40" s="185"/>
      <c r="AZ40" s="185"/>
      <c r="BA40" s="185"/>
      <c r="BB40" s="185"/>
      <c r="BC40" s="185"/>
      <c r="BD40" s="185"/>
    </row>
    <row s="185" customFormat="1" ht="95.0" customHeight="1" x14ac:dyDescent="0.15" r="41" spans="1:32">
      <c r="A41" s="193">
        <v>33.0</v>
      </c>
      <c r="B41" s="195" t="s">
        <v>79</v>
      </c>
      <c r="C41" s="193" t="s">
        <v>78</v>
      </c>
      <c r="D41" s="189">
        <f>F41+H41</f>
        <v>2.25</v>
      </c>
      <c r="E41" s="193">
        <v>180</v>
      </c>
      <c r="F41" s="193">
        <v>2.25</v>
      </c>
      <c r="G41" s="193"/>
      <c r="H41" s="193"/>
      <c r="I41" s="189">
        <f>K41+M41+O41</f>
        <v>1.6775</v>
      </c>
      <c r="J41" s="194">
        <v>71</v>
      </c>
      <c r="K41" s="194">
        <v>0.1775</v>
      </c>
      <c r="L41" s="194">
        <v>145</v>
      </c>
      <c r="M41" s="194">
        <v>0.58</v>
      </c>
      <c r="N41" s="194">
        <v>184</v>
      </c>
      <c r="O41" s="194">
        <v>0.92</v>
      </c>
      <c r="P41" s="188">
        <f>R41+T41+V41</f>
        <v>0.36</v>
      </c>
      <c r="Q41" s="194">
        <v>12</v>
      </c>
      <c r="R41" s="194">
        <v>0.03</v>
      </c>
      <c r="S41" s="193">
        <v>12</v>
      </c>
      <c r="T41" s="193">
        <v>0.06</v>
      </c>
      <c r="U41" s="193">
        <v>36</v>
      </c>
      <c r="V41" s="193">
        <v>0.27</v>
      </c>
      <c r="W41" s="193"/>
      <c r="X41" s="193"/>
      <c r="Y41" s="193"/>
      <c r="Z41" s="193"/>
      <c r="AA41" s="193"/>
      <c r="AB41" s="193"/>
      <c r="AC41" s="193"/>
      <c r="AD41" s="193">
        <v>4.2875</v>
      </c>
      <c r="AE41" s="207"/>
      <c r="AF41" s="186"/>
    </row>
    <row s="185" customFormat="1" ht="95.0" customHeight="1" x14ac:dyDescent="0.15" r="42" spans="1:32">
      <c r="A42" s="193">
        <v>34.0</v>
      </c>
      <c r="B42" s="195" t="s">
        <v>80</v>
      </c>
      <c r="C42" s="208" t="s">
        <v>81</v>
      </c>
      <c r="D42" s="189">
        <f>F42+H42</f>
        <v>1.2</v>
      </c>
      <c r="E42" s="194"/>
      <c r="F42" s="193"/>
      <c r="G42" s="193">
        <v>80</v>
      </c>
      <c r="H42" s="193">
        <v>1.2</v>
      </c>
      <c r="I42" s="189">
        <f>K42+M42+O42</f>
        <v>0.951</v>
      </c>
      <c r="J42" s="193">
        <v>38</v>
      </c>
      <c r="K42" s="193">
        <v>0.095</v>
      </c>
      <c r="L42" s="193">
        <v>159</v>
      </c>
      <c r="M42" s="193">
        <v>0.636</v>
      </c>
      <c r="N42" s="193">
        <v>44</v>
      </c>
      <c r="O42" s="193">
        <v>0.22</v>
      </c>
      <c r="P42" s="188">
        <f>R42+T42+V42</f>
        <v>0.39</v>
      </c>
      <c r="Q42" s="193">
        <v>12</v>
      </c>
      <c r="R42" s="193">
        <v>0.03</v>
      </c>
      <c r="S42" s="193"/>
      <c r="T42" s="193"/>
      <c r="U42" s="193">
        <v>48</v>
      </c>
      <c r="V42" s="193">
        <v>0.36</v>
      </c>
      <c r="W42" s="193"/>
      <c r="X42" s="193"/>
      <c r="Y42" s="193"/>
      <c r="Z42" s="193"/>
      <c r="AA42" s="193"/>
      <c r="AB42" s="193"/>
      <c r="AC42" s="193"/>
      <c r="AD42" s="193">
        <v>2.541</v>
      </c>
      <c r="AE42" s="207"/>
      <c r="AF42" s="186"/>
    </row>
    <row s="185" customFormat="1" ht="95.0" customHeight="1" x14ac:dyDescent="0.15" r="43" spans="1:32">
      <c r="A43" s="193">
        <v>35.0</v>
      </c>
      <c r="B43" s="195" t="s">
        <v>82</v>
      </c>
      <c r="C43" s="194" t="s">
        <v>83</v>
      </c>
      <c r="D43" s="189">
        <f>F43+H43</f>
        <v>1.25</v>
      </c>
      <c r="E43" s="194">
        <v>50</v>
      </c>
      <c r="F43" s="194">
        <v>1.25</v>
      </c>
      <c r="G43" s="194"/>
      <c r="H43" s="194"/>
      <c r="I43" s="189">
        <f>K43+M43+O43</f>
        <v>0.528</v>
      </c>
      <c r="J43" s="193">
        <v>80</v>
      </c>
      <c r="K43" s="193">
        <v>0.2</v>
      </c>
      <c r="L43" s="193">
        <v>32</v>
      </c>
      <c r="M43" s="193">
        <v>0.128</v>
      </c>
      <c r="N43" s="193">
        <v>40</v>
      </c>
      <c r="O43" s="193">
        <v>0.2</v>
      </c>
      <c r="P43" s="188">
        <f>R43+T43+V43</f>
        <v>0.24</v>
      </c>
      <c r="Q43" s="193">
        <v>96</v>
      </c>
      <c r="R43" s="193">
        <v>0.24</v>
      </c>
      <c r="S43" s="194"/>
      <c r="T43" s="194"/>
      <c r="U43" s="194"/>
      <c r="V43" s="194"/>
      <c r="W43" s="194"/>
      <c r="X43" s="194"/>
      <c r="Y43" s="194"/>
      <c r="Z43" s="194"/>
      <c r="AA43" s="193"/>
      <c r="AB43" s="193"/>
      <c r="AC43" s="193"/>
      <c r="AD43" s="193">
        <v>2.018</v>
      </c>
      <c r="AE43" s="207"/>
      <c r="AF43" s="186"/>
    </row>
    <row s="185" customFormat="1" ht="95.0" customHeight="1" x14ac:dyDescent="0.15" r="44" spans="1:32">
      <c r="A44" s="193">
        <v>36.0</v>
      </c>
      <c r="B44" s="195" t="s">
        <v>84</v>
      </c>
      <c r="C44" s="194" t="s">
        <v>85</v>
      </c>
      <c r="D44" s="189">
        <f>F44+H44</f>
        <v>0</v>
      </c>
      <c r="E44" s="194"/>
      <c r="F44" s="194"/>
      <c r="G44" s="194"/>
      <c r="H44" s="194"/>
      <c r="I44" s="189">
        <f>K44+M44+O44</f>
        <v>0</v>
      </c>
      <c r="J44" s="194"/>
      <c r="K44" s="194"/>
      <c r="L44" s="194"/>
      <c r="M44" s="194"/>
      <c r="N44" s="194"/>
      <c r="O44" s="194"/>
      <c r="P44" s="188">
        <f>R44+T44+V44</f>
        <v>0</v>
      </c>
      <c r="Q44" s="194"/>
      <c r="R44" s="194"/>
      <c r="S44" s="194"/>
      <c r="T44" s="194"/>
      <c r="U44" s="194"/>
      <c r="V44" s="194"/>
      <c r="W44" s="194"/>
      <c r="X44" s="194"/>
      <c r="Y44" s="194"/>
      <c r="Z44" s="194"/>
      <c r="AA44" s="193">
        <v>340</v>
      </c>
      <c r="AB44" s="193">
        <v>1.02</v>
      </c>
      <c r="AC44" s="193"/>
      <c r="AD44" s="193">
        <v>1.02</v>
      </c>
      <c r="AE44" s="194"/>
      <c r="AF44" s="186"/>
    </row>
    <row s="185" customFormat="1" ht="95.0" customHeight="1" x14ac:dyDescent="0.15" r="45" spans="1:32">
      <c r="A45" s="193">
        <v>37.0</v>
      </c>
      <c r="B45" s="195" t="s">
        <v>86</v>
      </c>
      <c r="C45" s="194" t="s">
        <v>87</v>
      </c>
      <c r="D45" s="207">
        <f>F45+H45</f>
        <v>0</v>
      </c>
      <c r="E45" s="194"/>
      <c r="F45" s="194"/>
      <c r="G45" s="194"/>
      <c r="H45" s="194"/>
      <c r="I45" s="207">
        <f>K45+M45+O45</f>
        <v>0</v>
      </c>
      <c r="J45" s="194"/>
      <c r="K45" s="194"/>
      <c r="L45" s="194"/>
      <c r="M45" s="194"/>
      <c r="N45" s="194"/>
      <c r="O45" s="194"/>
      <c r="P45" s="187">
        <f>R45+T45+V45</f>
        <v>0</v>
      </c>
      <c r="Q45" s="194"/>
      <c r="R45" s="194"/>
      <c r="S45" s="194"/>
      <c r="T45" s="194"/>
      <c r="U45" s="194"/>
      <c r="V45" s="194"/>
      <c r="W45" s="194"/>
      <c r="X45" s="194"/>
      <c r="Y45" s="194"/>
      <c r="Z45" s="194"/>
      <c r="AA45" s="193">
        <v>220</v>
      </c>
      <c r="AB45" s="194">
        <v>0.66</v>
      </c>
      <c r="AC45" s="194"/>
      <c r="AD45" s="194">
        <v>0.66</v>
      </c>
      <c r="AE45" s="194"/>
      <c r="AF45" s="186"/>
    </row>
    <row s="185" customFormat="1" ht="95.0" customHeight="1" x14ac:dyDescent="0.15" r="46" spans="1:32">
      <c r="A46" s="193">
        <v>38.0</v>
      </c>
      <c r="B46" s="195" t="s">
        <v>88</v>
      </c>
      <c r="C46" s="193" t="s">
        <v>85</v>
      </c>
      <c r="D46" s="189">
        <f>F46+H46</f>
        <v>0</v>
      </c>
      <c r="E46" s="194"/>
      <c r="F46" s="194"/>
      <c r="G46" s="194"/>
      <c r="H46" s="194"/>
      <c r="I46" s="189">
        <f>K46+M46+O46</f>
        <v>0</v>
      </c>
      <c r="J46" s="194"/>
      <c r="K46" s="194"/>
      <c r="L46" s="194"/>
      <c r="M46" s="194"/>
      <c r="N46" s="194"/>
      <c r="O46" s="194"/>
      <c r="P46" s="188">
        <f>R46+T46+V46</f>
        <v>0</v>
      </c>
      <c r="Q46" s="194"/>
      <c r="R46" s="194"/>
      <c r="S46" s="194"/>
      <c r="T46" s="194"/>
      <c r="U46" s="194"/>
      <c r="V46" s="194"/>
      <c r="W46" s="194"/>
      <c r="X46" s="194">
        <v>380</v>
      </c>
      <c r="Y46" s="194">
        <v>1.14</v>
      </c>
      <c r="Z46" s="194"/>
      <c r="AA46" s="194"/>
      <c r="AB46" s="194"/>
      <c r="AC46" s="194"/>
      <c r="AD46" s="194">
        <v>1.14</v>
      </c>
      <c r="AE46" s="194"/>
      <c r="AF46" s="186"/>
    </row>
    <row s="185" customFormat="1" ht="95.0" customHeight="1" x14ac:dyDescent="0.15" r="47" spans="1:32">
      <c r="A47" s="193">
        <v>39.0</v>
      </c>
      <c r="B47" s="195" t="s">
        <v>89</v>
      </c>
      <c r="C47" s="193" t="s">
        <v>85</v>
      </c>
      <c r="D47" s="189">
        <f>F47+H47</f>
        <v>0</v>
      </c>
      <c r="E47" s="194"/>
      <c r="F47" s="194"/>
      <c r="G47" s="194"/>
      <c r="H47" s="194"/>
      <c r="I47" s="189">
        <f>K47+M47+O47</f>
        <v>0</v>
      </c>
      <c r="J47" s="194"/>
      <c r="K47" s="194"/>
      <c r="L47" s="194"/>
      <c r="M47" s="194"/>
      <c r="N47" s="194"/>
      <c r="O47" s="194"/>
      <c r="P47" s="188">
        <f>R47+T47+V47</f>
        <v>0</v>
      </c>
      <c r="Q47" s="194"/>
      <c r="R47" s="194"/>
      <c r="S47" s="194"/>
      <c r="T47" s="194"/>
      <c r="U47" s="194"/>
      <c r="V47" s="194"/>
      <c r="W47" s="194"/>
      <c r="X47" s="194">
        <v>185</v>
      </c>
      <c r="Y47" s="194">
        <v>0.555</v>
      </c>
      <c r="Z47" s="194"/>
      <c r="AA47" s="194"/>
      <c r="AB47" s="194"/>
      <c r="AC47" s="194"/>
      <c r="AD47" s="194">
        <v>0.555</v>
      </c>
      <c r="AE47" s="194"/>
      <c r="AF47" s="186"/>
    </row>
    <row s="185" customFormat="1" ht="95.0" customHeight="1" x14ac:dyDescent="0.15" r="48" spans="1:32">
      <c r="A48" s="193">
        <v>40.0</v>
      </c>
      <c r="B48" s="195" t="s">
        <v>90</v>
      </c>
      <c r="C48" s="193" t="s">
        <v>91</v>
      </c>
      <c r="D48" s="189">
        <f>F48+H48</f>
        <v>0</v>
      </c>
      <c r="E48" s="194"/>
      <c r="F48" s="193"/>
      <c r="G48" s="193"/>
      <c r="H48" s="193"/>
      <c r="I48" s="189">
        <f>K48+M48+O48</f>
        <v>0</v>
      </c>
      <c r="J48" s="193"/>
      <c r="K48" s="193"/>
      <c r="L48" s="193"/>
      <c r="M48" s="193"/>
      <c r="N48" s="193"/>
      <c r="O48" s="193"/>
      <c r="P48" s="188">
        <f>R48+T48+V48</f>
        <v>0</v>
      </c>
      <c r="Q48" s="193"/>
      <c r="R48" s="193"/>
      <c r="S48" s="193"/>
      <c r="T48" s="193"/>
      <c r="U48" s="193"/>
      <c r="V48" s="193"/>
      <c r="W48" s="194"/>
      <c r="X48" s="194">
        <v>270</v>
      </c>
      <c r="Y48" s="194">
        <v>0.81</v>
      </c>
      <c r="Z48" s="194"/>
      <c r="AA48" s="194"/>
      <c r="AB48" s="194"/>
      <c r="AC48" s="194"/>
      <c r="AD48" s="194">
        <v>0.81</v>
      </c>
      <c r="AE48" s="194"/>
      <c r="AF48" s="186"/>
    </row>
    <row s="185" customFormat="1" ht="95.0" customHeight="1" x14ac:dyDescent="0.15" r="49" spans="1:32">
      <c r="A49" s="193">
        <v>41.0</v>
      </c>
      <c r="B49" s="195" t="s">
        <v>92</v>
      </c>
      <c r="C49" s="193" t="s">
        <v>93</v>
      </c>
      <c r="D49" s="189">
        <f>F49+H49</f>
        <v>0</v>
      </c>
      <c r="E49" s="194"/>
      <c r="F49" s="194"/>
      <c r="G49" s="194"/>
      <c r="H49" s="194"/>
      <c r="I49" s="189">
        <f>K49+M49+O49</f>
        <v>0</v>
      </c>
      <c r="J49" s="194"/>
      <c r="K49" s="194"/>
      <c r="L49" s="194"/>
      <c r="M49" s="194"/>
      <c r="N49" s="194"/>
      <c r="O49" s="194"/>
      <c r="P49" s="188">
        <f>R49+T49+V49</f>
        <v>0</v>
      </c>
      <c r="Q49" s="194"/>
      <c r="R49" s="194"/>
      <c r="S49" s="194"/>
      <c r="T49" s="194"/>
      <c r="U49" s="194"/>
      <c r="V49" s="194"/>
      <c r="W49" s="194"/>
      <c r="X49" s="194">
        <v>1000</v>
      </c>
      <c r="Y49" s="194">
        <v>3</v>
      </c>
      <c r="Z49" s="194"/>
      <c r="AA49" s="194"/>
      <c r="AB49" s="194"/>
      <c r="AC49" s="194"/>
      <c r="AD49" s="194">
        <v>3</v>
      </c>
      <c r="AE49" s="194"/>
      <c r="AF49" s="186"/>
    </row>
    <row s="185" customFormat="1" ht="95.0" customHeight="1" x14ac:dyDescent="0.15" r="50" spans="1:32">
      <c r="A50" s="191"/>
      <c r="B50" s="192" t="s">
        <v>16</v>
      </c>
      <c r="C50" s="191"/>
      <c r="D50" s="189">
        <f>F50+H50</f>
        <v>5.6</v>
      </c>
      <c r="E50" s="191">
        <f>SUM(E40:E49)</f>
        <v>230</v>
      </c>
      <c r="F50" s="191">
        <f>SUM(F40:F49)</f>
        <v>3.5</v>
      </c>
      <c r="G50" s="191">
        <f>SUM(G40:G49)</f>
        <v>140</v>
      </c>
      <c r="H50" s="191">
        <f>SUM(H40:H49)</f>
        <v>2.1</v>
      </c>
      <c r="I50" s="189">
        <f>K50+M50+O50</f>
        <v>4.201499999999999</v>
      </c>
      <c r="J50" s="191">
        <f>SUM(J40:J49)</f>
        <v>213</v>
      </c>
      <c r="K50" s="191">
        <f>SUM(K40:K49)</f>
        <v>0.5325</v>
      </c>
      <c r="L50" s="191">
        <f>SUM(L40:L49)</f>
        <v>441</v>
      </c>
      <c r="M50" s="191">
        <f>SUM(M40:M49)</f>
        <v>1.7640000000000002</v>
      </c>
      <c r="N50" s="191">
        <f>SUM(N40:N49)</f>
        <v>381</v>
      </c>
      <c r="O50" s="191">
        <f>SUM(O40:O49)</f>
        <v>1.9049999999999998</v>
      </c>
      <c r="P50" s="188">
        <f>R50+T50+V50</f>
        <v>1.29</v>
      </c>
      <c r="Q50" s="191">
        <f>SUM(Q40:Q49)</f>
        <v>144</v>
      </c>
      <c r="R50" s="191">
        <f>SUM(R40:R49)</f>
        <v>0.36</v>
      </c>
      <c r="S50" s="191">
        <f>SUM(S40:S49)</f>
        <v>15</v>
      </c>
      <c r="T50" s="191">
        <f>SUM(T40:T49)</f>
        <v>0.075</v>
      </c>
      <c r="U50" s="191">
        <f>SUM(U40:U49)</f>
        <v>114</v>
      </c>
      <c r="V50" s="191">
        <f>SUM(V40:V49)</f>
        <v>0.855</v>
      </c>
      <c r="W50" s="191">
        <f>SUM(W40:W49)</f>
        <v>0</v>
      </c>
      <c r="X50" s="191">
        <f>SUM(X40:X49)</f>
        <v>1835</v>
      </c>
      <c r="Y50" s="191">
        <f>SUM(Y40:Y49)</f>
        <v>5.505</v>
      </c>
      <c r="Z50" s="191">
        <f>SUM(Z40:Z49)</f>
        <v>0</v>
      </c>
      <c r="AA50" s="191">
        <f>SUM(AA40:AA49)</f>
        <v>560</v>
      </c>
      <c r="AB50" s="191">
        <f>SUM(AB40:AB49)</f>
        <v>1.6800000000000002</v>
      </c>
      <c r="AC50" s="191">
        <f>SUM(AC40:AC49)</f>
        <v>0</v>
      </c>
      <c r="AD50" s="191">
        <f>SUM(AD40:AD49)</f>
        <v>18.2765</v>
      </c>
      <c r="AE50" s="191"/>
      <c r="AF50" s="186"/>
    </row>
    <row s="185" customFormat="1" ht="95.0" customHeight="1" x14ac:dyDescent="0.15" r="51" spans="1:32">
      <c r="A51" s="188">
        <v>42</v>
      </c>
      <c r="B51" s="203" t="s">
        <v>94</v>
      </c>
      <c r="C51" s="204">
        <v>42522</v>
      </c>
      <c r="D51" s="189">
        <f>F51+H51</f>
        <v>0</v>
      </c>
      <c r="E51" s="201"/>
      <c r="F51" s="201">
        <v>0</v>
      </c>
      <c r="G51" s="201"/>
      <c r="H51" s="201">
        <v>0</v>
      </c>
      <c r="I51" s="189">
        <f>K51+M51+O51</f>
        <v>0.49</v>
      </c>
      <c r="J51" s="201">
        <v>0</v>
      </c>
      <c r="K51" s="201">
        <v>0</v>
      </c>
      <c r="L51" s="201">
        <v>0</v>
      </c>
      <c r="M51" s="201">
        <v>0</v>
      </c>
      <c r="N51" s="201">
        <v>98</v>
      </c>
      <c r="O51" s="201">
        <v>0.49</v>
      </c>
      <c r="P51" s="188">
        <f>R51+T51+V51</f>
        <v>0.1575</v>
      </c>
      <c r="Q51" s="201">
        <v>0</v>
      </c>
      <c r="R51" s="201">
        <v>0</v>
      </c>
      <c r="S51" s="201">
        <v>0</v>
      </c>
      <c r="T51" s="201">
        <v>0</v>
      </c>
      <c r="U51" s="201">
        <v>21</v>
      </c>
      <c r="V51" s="201">
        <v>0.1575</v>
      </c>
      <c r="W51" s="201"/>
      <c r="X51" s="201"/>
      <c r="Y51" s="201">
        <v>0</v>
      </c>
      <c r="Z51" s="201"/>
      <c r="AA51" s="201"/>
      <c r="AB51" s="201">
        <v>0</v>
      </c>
      <c r="AC51" s="201"/>
      <c r="AD51" s="200">
        <v>0.6475</v>
      </c>
      <c r="AE51" s="187"/>
      <c r="AF51" s="186"/>
    </row>
    <row s="206" customFormat="1" ht="95.0" customHeight="1" x14ac:dyDescent="0.15" r="52" spans="1:56">
      <c r="A52" s="188">
        <v>43.0</v>
      </c>
      <c r="B52" s="205" t="s">
        <v>95</v>
      </c>
      <c r="C52" s="204">
        <v>42917</v>
      </c>
      <c r="D52" s="189">
        <f>F52+H52</f>
        <v>0</v>
      </c>
      <c r="E52" s="201"/>
      <c r="F52" s="201">
        <v>0</v>
      </c>
      <c r="G52" s="201"/>
      <c r="H52" s="201">
        <v>0</v>
      </c>
      <c r="I52" s="189">
        <f>K52+M52+O52</f>
        <v>1.3739999999999999</v>
      </c>
      <c r="J52" s="201">
        <v>24</v>
      </c>
      <c r="K52" s="201">
        <v>0.06</v>
      </c>
      <c r="L52" s="201">
        <v>36</v>
      </c>
      <c r="M52" s="201">
        <v>0.144</v>
      </c>
      <c r="N52" s="201">
        <v>234</v>
      </c>
      <c r="O52" s="201">
        <v>1.17</v>
      </c>
      <c r="P52" s="188">
        <f>R52+T52+V52</f>
        <v>0.69</v>
      </c>
      <c r="Q52" s="201">
        <v>6</v>
      </c>
      <c r="R52" s="201">
        <v>0.015</v>
      </c>
      <c r="S52" s="201">
        <v>18</v>
      </c>
      <c r="T52" s="201">
        <v>0.09</v>
      </c>
      <c r="U52" s="201">
        <v>78</v>
      </c>
      <c r="V52" s="201">
        <v>0.585</v>
      </c>
      <c r="W52" s="201"/>
      <c r="X52" s="201"/>
      <c r="Y52" s="201">
        <v>0</v>
      </c>
      <c r="Z52" s="201"/>
      <c r="AA52" s="201"/>
      <c r="AB52" s="201">
        <v>0</v>
      </c>
      <c r="AC52" s="201"/>
      <c r="AD52" s="200">
        <v>2.064</v>
      </c>
      <c r="AE52" s="187"/>
      <c r="AF52" s="186"/>
      <c r="AG52" s="185"/>
      <c r="AH52" s="185"/>
      <c r="AI52" s="185"/>
      <c r="AJ52" s="185"/>
      <c r="AK52" s="185"/>
      <c r="AL52" s="185"/>
      <c r="AM52" s="185"/>
      <c r="AN52" s="185"/>
      <c r="AO52" s="185"/>
      <c r="AP52" s="185"/>
      <c r="AQ52" s="185"/>
      <c r="AR52" s="185"/>
      <c r="AS52" s="185"/>
      <c r="AT52" s="185"/>
      <c r="AU52" s="185"/>
      <c r="AV52" s="185"/>
      <c r="AW52" s="185"/>
      <c r="AX52" s="185"/>
      <c r="AY52" s="185"/>
      <c r="AZ52" s="185"/>
      <c r="BA52" s="185"/>
      <c r="BB52" s="185"/>
      <c r="BC52" s="185"/>
      <c r="BD52" s="185"/>
    </row>
    <row s="185" customFormat="1" ht="95.0" customHeight="1" x14ac:dyDescent="0.15" r="53" spans="1:32">
      <c r="A53" s="188">
        <v>44.0</v>
      </c>
      <c r="B53" s="205" t="s">
        <v>96</v>
      </c>
      <c r="C53" s="204">
        <v>44795</v>
      </c>
      <c r="D53" s="189">
        <f>F53+H53</f>
        <v>1.05</v>
      </c>
      <c r="E53" s="201"/>
      <c r="F53" s="201">
        <v>0</v>
      </c>
      <c r="G53" s="195">
        <v>70</v>
      </c>
      <c r="H53" s="195">
        <v>1.05</v>
      </c>
      <c r="I53" s="189">
        <f>K53+M53+O53</f>
        <v>0.81</v>
      </c>
      <c r="J53" s="201">
        <v>2</v>
      </c>
      <c r="K53" s="201">
        <v>0.005</v>
      </c>
      <c r="L53" s="201">
        <v>90</v>
      </c>
      <c r="M53" s="201">
        <v>0.36</v>
      </c>
      <c r="N53" s="201">
        <v>89</v>
      </c>
      <c r="O53" s="201">
        <v>0.445</v>
      </c>
      <c r="P53" s="188">
        <f>R53+T53+V53</f>
        <v>0.215</v>
      </c>
      <c r="Q53" s="201">
        <v>38</v>
      </c>
      <c r="R53" s="201">
        <v>0.095</v>
      </c>
      <c r="S53" s="201">
        <v>0</v>
      </c>
      <c r="T53" s="201">
        <v>0</v>
      </c>
      <c r="U53" s="201">
        <v>16</v>
      </c>
      <c r="V53" s="201">
        <v>0.12</v>
      </c>
      <c r="W53" s="201"/>
      <c r="X53" s="201"/>
      <c r="Y53" s="201">
        <v>0</v>
      </c>
      <c r="Z53" s="201"/>
      <c r="AA53" s="201"/>
      <c r="AB53" s="201">
        <v>0</v>
      </c>
      <c r="AC53" s="201"/>
      <c r="AD53" s="200">
        <v>2.075</v>
      </c>
      <c r="AE53" s="187"/>
      <c r="AF53" s="186"/>
    </row>
    <row s="185" customFormat="1" ht="95.0" customHeight="1" x14ac:dyDescent="0.15" r="54" spans="1:32">
      <c r="A54" s="188">
        <v>45.0</v>
      </c>
      <c r="B54" s="205" t="s">
        <v>97</v>
      </c>
      <c r="C54" s="204">
        <v>44807</v>
      </c>
      <c r="D54" s="189">
        <f>F54+H54</f>
        <v>0</v>
      </c>
      <c r="E54" s="201"/>
      <c r="F54" s="201">
        <v>0</v>
      </c>
      <c r="G54" s="201"/>
      <c r="H54" s="201"/>
      <c r="I54" s="189">
        <f>K54+M54+O54</f>
        <v>0</v>
      </c>
      <c r="J54" s="201"/>
      <c r="K54" s="201"/>
      <c r="L54" s="201"/>
      <c r="M54" s="201"/>
      <c r="N54" s="201"/>
      <c r="O54" s="201"/>
      <c r="P54" s="188">
        <f>R54+T54+V54</f>
        <v>0</v>
      </c>
      <c r="Q54" s="201"/>
      <c r="R54" s="201"/>
      <c r="S54" s="201"/>
      <c r="T54" s="201"/>
      <c r="U54" s="201"/>
      <c r="V54" s="201"/>
      <c r="W54" s="201"/>
      <c r="X54" s="201">
        <v>300</v>
      </c>
      <c r="Y54" s="201">
        <v>0.9</v>
      </c>
      <c r="Z54" s="201"/>
      <c r="AA54" s="201"/>
      <c r="AB54" s="201">
        <v>0</v>
      </c>
      <c r="AC54" s="201"/>
      <c r="AD54" s="200">
        <v>0.9</v>
      </c>
      <c r="AE54" s="187"/>
      <c r="AF54" s="186"/>
    </row>
    <row s="185" customFormat="1" ht="95.0" customHeight="1" x14ac:dyDescent="0.15" r="55" spans="1:32">
      <c r="A55" s="188">
        <v>46.0</v>
      </c>
      <c r="B55" s="203" t="s">
        <v>98</v>
      </c>
      <c r="C55" s="202">
        <v>44044</v>
      </c>
      <c r="D55" s="189">
        <f>F55+H55</f>
        <v>0</v>
      </c>
      <c r="E55" s="201"/>
      <c r="F55" s="201">
        <v>0</v>
      </c>
      <c r="G55" s="201"/>
      <c r="H55" s="201">
        <v>0</v>
      </c>
      <c r="I55" s="189">
        <f>K55+M55+O55</f>
        <v>0</v>
      </c>
      <c r="J55" s="201"/>
      <c r="K55" s="201">
        <v>0</v>
      </c>
      <c r="L55" s="201"/>
      <c r="M55" s="201">
        <v>0</v>
      </c>
      <c r="N55" s="201"/>
      <c r="O55" s="201">
        <v>0</v>
      </c>
      <c r="P55" s="188">
        <f>R55+T55+V55</f>
        <v>0</v>
      </c>
      <c r="Q55" s="201"/>
      <c r="R55" s="201">
        <v>0</v>
      </c>
      <c r="S55" s="201"/>
      <c r="T55" s="201">
        <v>0</v>
      </c>
      <c r="U55" s="201"/>
      <c r="V55" s="201">
        <v>0</v>
      </c>
      <c r="W55" s="201"/>
      <c r="X55" s="201"/>
      <c r="Y55" s="201"/>
      <c r="Z55" s="201"/>
      <c r="AA55" s="201">
        <v>475.3</v>
      </c>
      <c r="AB55" s="201">
        <v>1.4259</v>
      </c>
      <c r="AC55" s="201"/>
      <c r="AD55" s="200">
        <v>1.4259</v>
      </c>
      <c r="AE55" s="187"/>
      <c r="AF55" s="186"/>
    </row>
    <row s="190" customFormat="1" ht="95.0" customHeight="1" x14ac:dyDescent="0.15" r="56" spans="1:56">
      <c r="A56" s="191"/>
      <c r="B56" s="192" t="s">
        <v>16</v>
      </c>
      <c r="C56" s="191"/>
      <c r="D56" s="189">
        <f>F56+H56</f>
        <v>1.05</v>
      </c>
      <c r="E56" s="191">
        <f>SUM(E51:E55)</f>
        <v>0</v>
      </c>
      <c r="F56" s="191">
        <f>SUM(F51:F55)</f>
        <v>0</v>
      </c>
      <c r="G56" s="191">
        <f>SUM(G51:G55)</f>
        <v>70</v>
      </c>
      <c r="H56" s="191">
        <f>SUM(H51:H55)</f>
        <v>1.05</v>
      </c>
      <c r="I56" s="189">
        <f>K56+M56+O56</f>
        <v>2.674</v>
      </c>
      <c r="J56" s="191">
        <f>SUM(J51:J55)</f>
        <v>26</v>
      </c>
      <c r="K56" s="191">
        <f>SUM(K51:K55)</f>
        <v>0.065</v>
      </c>
      <c r="L56" s="191">
        <f>SUM(L51:L55)</f>
        <v>126</v>
      </c>
      <c r="M56" s="191">
        <f>SUM(M51:M55)</f>
        <v>0.504</v>
      </c>
      <c r="N56" s="191">
        <f>SUM(N51:N55)</f>
        <v>421</v>
      </c>
      <c r="O56" s="191">
        <f>SUM(O51:O55)</f>
        <v>2.105</v>
      </c>
      <c r="P56" s="188">
        <f>R56+T56+V56</f>
        <v>1.0625</v>
      </c>
      <c r="Q56" s="191">
        <f>SUM(Q51:Q55)</f>
        <v>44</v>
      </c>
      <c r="R56" s="191">
        <f>SUM(R51:R55)</f>
        <v>0.11</v>
      </c>
      <c r="S56" s="191">
        <f>SUM(S51:S55)</f>
        <v>18</v>
      </c>
      <c r="T56" s="191">
        <f>SUM(T51:T55)</f>
        <v>0.09</v>
      </c>
      <c r="U56" s="191">
        <f>SUM(U51:U55)</f>
        <v>115</v>
      </c>
      <c r="V56" s="191">
        <f>SUM(V51:V55)</f>
        <v>0.8624999999999999</v>
      </c>
      <c r="W56" s="191">
        <f>SUM(W51:W55)</f>
        <v>0</v>
      </c>
      <c r="X56" s="191">
        <f>SUM(X51:X55)</f>
        <v>300</v>
      </c>
      <c r="Y56" s="191">
        <f>SUM(Y51:Y55)</f>
        <v>0.9</v>
      </c>
      <c r="Z56" s="191">
        <f>SUM(Z51:Z55)</f>
        <v>0</v>
      </c>
      <c r="AA56" s="191">
        <f>SUM(AA51:AA55)</f>
        <v>475.3</v>
      </c>
      <c r="AB56" s="191">
        <f>SUM(AB51:AB55)</f>
        <v>1.4259</v>
      </c>
      <c r="AC56" s="191">
        <f>SUM(AC51:AC55)</f>
        <v>0</v>
      </c>
      <c r="AD56" s="191">
        <f>SUM(AD51:AD55)</f>
        <v>7.112400000000001</v>
      </c>
      <c r="AE56" s="191"/>
      <c r="AF56" s="186"/>
      <c r="AG56" s="185"/>
      <c r="AH56" s="185"/>
      <c r="AI56" s="185"/>
      <c r="AJ56" s="185"/>
      <c r="AK56" s="185"/>
      <c r="AL56" s="185"/>
      <c r="AM56" s="185"/>
      <c r="AN56" s="185"/>
      <c r="AO56" s="185"/>
      <c r="AP56" s="185"/>
      <c r="AQ56" s="185"/>
      <c r="AR56" s="185"/>
      <c r="AS56" s="185"/>
      <c r="AT56" s="185"/>
      <c r="AU56" s="185"/>
      <c r="AV56" s="185"/>
      <c r="AW56" s="185"/>
      <c r="AX56" s="185"/>
      <c r="AY56" s="185"/>
      <c r="AZ56" s="185"/>
      <c r="BA56" s="185"/>
      <c r="BB56" s="185"/>
      <c r="BC56" s="185"/>
      <c r="BD56" s="185"/>
    </row>
    <row s="185" customFormat="1" ht="95.0" customHeight="1" x14ac:dyDescent="0.15" r="57" spans="1:32">
      <c r="A57" s="188">
        <v>47</v>
      </c>
      <c r="B57" s="195" t="s">
        <v>99</v>
      </c>
      <c r="C57" s="195" t="s">
        <v>85</v>
      </c>
      <c r="D57" s="189">
        <f>F57+H57</f>
        <v>0</v>
      </c>
      <c r="E57" s="187"/>
      <c r="F57" s="187"/>
      <c r="G57" s="187"/>
      <c r="H57" s="187"/>
      <c r="I57" s="189">
        <f>K57+M57+O57</f>
        <v>0</v>
      </c>
      <c r="J57" s="187"/>
      <c r="K57" s="187"/>
      <c r="L57" s="187"/>
      <c r="M57" s="187"/>
      <c r="N57" s="187"/>
      <c r="O57" s="187"/>
      <c r="P57" s="188">
        <f>R57+T57+V57</f>
        <v>0</v>
      </c>
      <c r="Q57" s="187"/>
      <c r="R57" s="187"/>
      <c r="S57" s="187"/>
      <c r="T57" s="187"/>
      <c r="U57" s="187"/>
      <c r="V57" s="187"/>
      <c r="W57" s="187"/>
      <c r="X57" s="193">
        <v>280</v>
      </c>
      <c r="Y57" s="193">
        <v>0.84</v>
      </c>
      <c r="Z57" s="194"/>
      <c r="AA57" s="194">
        <v>0</v>
      </c>
      <c r="AB57" s="194">
        <v>0</v>
      </c>
      <c r="AC57" s="194"/>
      <c r="AD57" s="196">
        <v>0.84</v>
      </c>
      <c r="AE57" s="187"/>
      <c r="AF57" s="186"/>
    </row>
    <row s="185" customFormat="1" ht="95.0" customHeight="1" x14ac:dyDescent="0.15" r="58" spans="1:32">
      <c r="A58" s="188">
        <v>48.0</v>
      </c>
      <c r="B58" s="195" t="s">
        <v>100</v>
      </c>
      <c r="C58" s="195" t="s">
        <v>101</v>
      </c>
      <c r="D58" s="189">
        <f>F58+H58</f>
        <v>0</v>
      </c>
      <c r="E58" s="187"/>
      <c r="F58" s="187"/>
      <c r="G58" s="187"/>
      <c r="H58" s="187"/>
      <c r="I58" s="189">
        <f>K58+M58+O58</f>
        <v>0</v>
      </c>
      <c r="J58" s="187"/>
      <c r="K58" s="187"/>
      <c r="L58" s="187"/>
      <c r="M58" s="187"/>
      <c r="N58" s="187"/>
      <c r="O58" s="187"/>
      <c r="P58" s="188">
        <f>R58+T58+V58</f>
        <v>0</v>
      </c>
      <c r="Q58" s="187"/>
      <c r="R58" s="187"/>
      <c r="S58" s="187"/>
      <c r="T58" s="187"/>
      <c r="U58" s="187"/>
      <c r="V58" s="187"/>
      <c r="W58" s="187"/>
      <c r="X58" s="198"/>
      <c r="Y58" s="197"/>
      <c r="Z58" s="194"/>
      <c r="AA58" s="193">
        <v>1000</v>
      </c>
      <c r="AB58" s="193">
        <v>3</v>
      </c>
      <c r="AC58" s="194"/>
      <c r="AD58" s="199">
        <v>3</v>
      </c>
      <c r="AE58" s="187"/>
      <c r="AF58" s="186"/>
    </row>
    <row s="185" customFormat="1" ht="95.0" customHeight="1" x14ac:dyDescent="0.15" r="59" spans="1:32">
      <c r="A59" s="188">
        <v>49.0</v>
      </c>
      <c r="B59" s="195" t="s">
        <v>102</v>
      </c>
      <c r="C59" s="195" t="s">
        <v>93</v>
      </c>
      <c r="D59" s="189">
        <f>F59+H59</f>
        <v>0</v>
      </c>
      <c r="E59" s="187"/>
      <c r="F59" s="187"/>
      <c r="G59" s="187"/>
      <c r="H59" s="187"/>
      <c r="I59" s="189">
        <f>K59+M59+O59</f>
        <v>0</v>
      </c>
      <c r="J59" s="187"/>
      <c r="K59" s="187"/>
      <c r="L59" s="187"/>
      <c r="M59" s="187"/>
      <c r="N59" s="187"/>
      <c r="O59" s="187"/>
      <c r="P59" s="188">
        <f>R59+T59+V59</f>
        <v>0</v>
      </c>
      <c r="Q59" s="187"/>
      <c r="R59" s="187"/>
      <c r="S59" s="187"/>
      <c r="T59" s="187"/>
      <c r="U59" s="187"/>
      <c r="V59" s="187"/>
      <c r="W59" s="187"/>
      <c r="X59" s="198"/>
      <c r="Y59" s="197"/>
      <c r="Z59" s="194"/>
      <c r="AA59" s="193">
        <v>280</v>
      </c>
      <c r="AB59" s="193">
        <v>0.56</v>
      </c>
      <c r="AC59" s="194"/>
      <c r="AD59" s="196">
        <v>0.56</v>
      </c>
      <c r="AE59" s="187"/>
      <c r="AF59" s="186"/>
    </row>
    <row s="185" customFormat="1" ht="95.0" customHeight="1" x14ac:dyDescent="0.15" r="60" spans="1:32">
      <c r="A60" s="188">
        <v>50.0</v>
      </c>
      <c r="B60" s="195" t="s">
        <v>103</v>
      </c>
      <c r="C60" s="195" t="s">
        <v>91</v>
      </c>
      <c r="D60" s="189">
        <f>F60+H60</f>
        <v>0</v>
      </c>
      <c r="E60" s="187"/>
      <c r="F60" s="187"/>
      <c r="G60" s="187"/>
      <c r="H60" s="187"/>
      <c r="I60" s="189">
        <f>K60+M60+O60</f>
        <v>0</v>
      </c>
      <c r="J60" s="187"/>
      <c r="K60" s="187"/>
      <c r="L60" s="187"/>
      <c r="M60" s="187"/>
      <c r="N60" s="187"/>
      <c r="O60" s="187"/>
      <c r="P60" s="188">
        <f>R60+T60+V60</f>
        <v>0</v>
      </c>
      <c r="Q60" s="187"/>
      <c r="R60" s="187"/>
      <c r="S60" s="187"/>
      <c r="T60" s="187"/>
      <c r="U60" s="187"/>
      <c r="V60" s="187"/>
      <c r="W60" s="187"/>
      <c r="X60" s="194"/>
      <c r="Y60" s="194"/>
      <c r="Z60" s="194"/>
      <c r="AA60" s="193">
        <v>335</v>
      </c>
      <c r="AB60" s="193">
        <v>1.005</v>
      </c>
      <c r="AC60" s="194"/>
      <c r="AD60" s="193">
        <v>1.005</v>
      </c>
      <c r="AE60" s="187"/>
      <c r="AF60" s="186"/>
    </row>
    <row s="190" customFormat="1" ht="95.0" customHeight="1" x14ac:dyDescent="0.15" r="61" spans="1:56">
      <c r="A61" s="191"/>
      <c r="B61" s="192" t="s">
        <v>16</v>
      </c>
      <c r="C61" s="191"/>
      <c r="D61" s="189">
        <f>F61+H61</f>
        <v>0</v>
      </c>
      <c r="E61" s="191"/>
      <c r="F61" s="191"/>
      <c r="G61" s="191"/>
      <c r="H61" s="191"/>
      <c r="I61" s="189">
        <f>K61+M61+O61</f>
        <v>0</v>
      </c>
      <c r="J61" s="191"/>
      <c r="K61" s="191"/>
      <c r="L61" s="191"/>
      <c r="M61" s="191"/>
      <c r="N61" s="191"/>
      <c r="O61" s="191"/>
      <c r="P61" s="188">
        <f>R61+T61+V61</f>
        <v>0</v>
      </c>
      <c r="Q61" s="191"/>
      <c r="R61" s="191"/>
      <c r="S61" s="191"/>
      <c r="T61" s="191"/>
      <c r="U61" s="191"/>
      <c r="V61" s="191"/>
      <c r="W61" s="191"/>
      <c r="X61" s="191">
        <f>SUM(X57:X60)</f>
        <v>280</v>
      </c>
      <c r="Y61" s="191">
        <f>SUM(Y57:Y60)</f>
        <v>0.84</v>
      </c>
      <c r="Z61" s="191">
        <f>SUM(Z54:Z60)</f>
        <v>0</v>
      </c>
      <c r="AA61" s="191">
        <f>SUM(AA57:AA60)</f>
        <v>1615</v>
      </c>
      <c r="AB61" s="191">
        <f>SUM(AB57:AB60)</f>
        <v>4.5649999999999995</v>
      </c>
      <c r="AC61" s="191">
        <f>SUM(AC54:AC60)</f>
        <v>0</v>
      </c>
      <c r="AD61" s="191">
        <f>SUM(AD57:AD60)</f>
        <v>5.405</v>
      </c>
      <c r="AE61" s="191"/>
      <c r="AF61" s="186"/>
      <c r="AG61" s="185"/>
      <c r="AH61" s="185"/>
      <c r="AI61" s="185"/>
      <c r="AJ61" s="185"/>
      <c r="AK61" s="185"/>
      <c r="AL61" s="185"/>
      <c r="AM61" s="185"/>
      <c r="AN61" s="185"/>
      <c r="AO61" s="185"/>
      <c r="AP61" s="185"/>
      <c r="AQ61" s="185"/>
      <c r="AR61" s="185"/>
      <c r="AS61" s="185"/>
      <c r="AT61" s="185"/>
      <c r="AU61" s="185"/>
      <c r="AV61" s="185"/>
      <c r="AW61" s="185"/>
      <c r="AX61" s="185"/>
      <c r="AY61" s="185"/>
      <c r="AZ61" s="185"/>
      <c r="BA61" s="185"/>
      <c r="BB61" s="185"/>
      <c r="BC61" s="185"/>
      <c r="BD61" s="185"/>
    </row>
    <row s="185" customFormat="1" ht="95.0" customHeight="1" x14ac:dyDescent="0.15" r="62" spans="1:32">
      <c r="A62" s="187"/>
      <c r="B62" s="187" t="s">
        <v>8</v>
      </c>
      <c r="C62" s="187"/>
      <c r="D62" s="189">
        <f>F62+H62</f>
        <v>14.8175</v>
      </c>
      <c r="E62" s="187">
        <f>E7+E25+E39+E50+E56</f>
        <v>230</v>
      </c>
      <c r="F62" s="187">
        <f>F7+F25+F39+F50+F56</f>
        <v>3.5</v>
      </c>
      <c r="G62" s="187">
        <f>G7+G25+G39+G50+G56</f>
        <v>699</v>
      </c>
      <c r="H62" s="187">
        <f>H7+H25+H39+H50+H56</f>
        <v>11.3175</v>
      </c>
      <c r="I62" s="189">
        <f>K62+M62+O62</f>
        <v>39.7645</v>
      </c>
      <c r="J62" s="187">
        <f>J7+J25+J39+J50+J56</f>
        <v>1933</v>
      </c>
      <c r="K62" s="187">
        <f>K7+K25+K39+K50+K56</f>
        <v>5.5875</v>
      </c>
      <c r="L62" s="187">
        <f>L7+L25+L39+L50+L56</f>
        <v>2727</v>
      </c>
      <c r="M62" s="187">
        <f>M7+M25+M39+M50+M56</f>
        <v>11.732000000000001</v>
      </c>
      <c r="N62" s="187">
        <f>N7+N25+N39+N50+N56</f>
        <v>4327</v>
      </c>
      <c r="O62" s="187">
        <f>O7+O25+O39+O50+O56</f>
        <v>22.445</v>
      </c>
      <c r="P62" s="188">
        <f>R62+T62+V62</f>
        <v>10.125</v>
      </c>
      <c r="Q62" s="187">
        <f>Q7+Q25+Q39+Q50+Q56</f>
        <v>913</v>
      </c>
      <c r="R62" s="187">
        <f>R7+R25+R39+R50+R56</f>
        <v>2.2824999999999998</v>
      </c>
      <c r="S62" s="187">
        <f>S7+S25+S39+S50+S56</f>
        <v>289</v>
      </c>
      <c r="T62" s="187">
        <f>T7+T25+T39+T50+T56</f>
        <v>1.475</v>
      </c>
      <c r="U62" s="187">
        <f>U7+U25+U39+U50+U56</f>
        <v>843</v>
      </c>
      <c r="V62" s="187">
        <f>V7+V25+V39+V50+V56</f>
        <v>6.367500000000001</v>
      </c>
      <c r="W62" s="187">
        <f>W7+W25+W39+W50+W56</f>
        <v>0</v>
      </c>
      <c r="X62" s="187">
        <f>X7+X25+X39+X50+X56</f>
        <v>9502.82</v>
      </c>
      <c r="Y62" s="187">
        <f>Y7+Y25+Y39+Y50+Y56+Y61</f>
        <v>29.348459999999996</v>
      </c>
      <c r="Z62" s="187">
        <f>Z7+Z25+Z39+Z50+Z56</f>
        <v>0</v>
      </c>
      <c r="AA62" s="187">
        <f>AA7+AA25+AA39+AA50+AA56</f>
        <v>1035.3</v>
      </c>
      <c r="AB62" s="187">
        <f>AB7+AB25+AB39+AB50+AB56+AB61</f>
        <v>7.6709</v>
      </c>
      <c r="AC62" s="187">
        <f>AC7+AC25+AC39+AC50+AC56</f>
        <v>0</v>
      </c>
      <c r="AD62" s="187">
        <f>AD7+AD25+AD39+AD50+AD56+AD61</f>
        <v>101.72636</v>
      </c>
      <c r="AE62" s="187"/>
      <c r="AF62" s="186"/>
    </row>
  </sheetData>
  <mergeCells count="19">
    <mergeCell ref="A1:AE1"/>
    <mergeCell ref="B2:AE2"/>
    <mergeCell ref="C3:V3"/>
    <mergeCell ref="W3:Y3"/>
    <mergeCell ref="Z3:AB3"/>
    <mergeCell ref="D4:H4"/>
    <mergeCell ref="I4:O4"/>
    <mergeCell ref="P4:V4"/>
    <mergeCell ref="A3:A5"/>
    <mergeCell ref="B3:B5"/>
    <mergeCell ref="C4:C5"/>
    <mergeCell ref="W4:W5"/>
    <mergeCell ref="X4:X5"/>
    <mergeCell ref="Y4:Y5"/>
    <mergeCell ref="Z4:Z5"/>
    <mergeCell ref="AA4:AA5"/>
    <mergeCell ref="AB4:AB5"/>
    <mergeCell ref="AC3:AC5"/>
    <mergeCell ref="AD3:AD5"/>
  </mergeCells>
  <phoneticPr fontId="0" type="noConversion"/>
  <pageMargins left="0.7513888708249791" right="0.511805560645156" top="0.7479166421364611" bottom="0.432638906118438" header="0.4722222099154015" footer="0.35416666916974887"/>
  <pageSetup paperSize="9" orientation="landscape" fitToHeight="0"/>
  <rowBreaks count="4" manualBreakCount="4">
    <brk id="15" max="16383" man="1"/>
    <brk id="25" max="16383" man="1"/>
    <brk id="62" max="16383" man="1"/>
    <brk id="65" max="16383" man="1"/>
  </rowBreaks>
  <colBreaks count="1" manualBreakCount="1">
    <brk id="31" max="1048575" man="1"/>
  </colBreaks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4</TotalTime>
  <Application>Yozo_Office9.0.7057.191ZH.S1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mzj</cp:lastModifiedBy>
  <cp:revision>2</cp:revision>
  <cp:lastPrinted>2022-07-08T09:44:00Z</cp:lastPrinted>
  <dcterms:created xsi:type="dcterms:W3CDTF">2020-10-11T18:39:00Z</dcterms:created>
  <dcterms:modified xsi:type="dcterms:W3CDTF">2026-03-12T03:05:06Z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2052-11.8.2.1123</vt:lpwstr>
  </property>
  <property fmtid="{D5CDD505-2E9C-101B-9397-08002B2CF9AE}" pid="3" name="ICV">
    <vt:lpwstr>B1C9CB8C9FE9D398744B0D653270A5C5</vt:lpwstr>
  </property>
</Properties>
</file>